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achusettsinc.sharepoint.com/Research/Benjamin 1/Education/Educator Diversity Paper/BU Analysis/"/>
    </mc:Choice>
  </mc:AlternateContent>
  <xr:revisionPtr revIDLastSave="0" documentId="8_{1C6E55BD-DCFA-4798-A8F6-C8F8DD468BD0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lower wht retention" sheetId="10" r:id="rId1"/>
    <sheet name="retentionXhs (2)" sheetId="9" r:id="rId2"/>
    <sheet name="baseline" sheetId="2" r:id="rId3"/>
    <sheet name="retention" sheetId="3" r:id="rId4"/>
    <sheet name="college grad" sheetId="6" r:id="rId5"/>
    <sheet name="hs grad" sheetId="4" r:id="rId6"/>
    <sheet name="retentionXcollege" sheetId="7" r:id="rId7"/>
    <sheet name="retentionXh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2" l="1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84" i="7"/>
  <c r="C84" i="7"/>
  <c r="D83" i="7"/>
  <c r="C83" i="7"/>
  <c r="D82" i="7"/>
  <c r="C82" i="7"/>
  <c r="D81" i="7"/>
  <c r="C81" i="7"/>
  <c r="D80" i="7"/>
  <c r="C80" i="7"/>
  <c r="D79" i="7"/>
  <c r="C79" i="7"/>
  <c r="D78" i="7"/>
  <c r="C78" i="7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O36" i="10"/>
  <c r="O35" i="10"/>
  <c r="G29" i="10"/>
  <c r="H29" i="10" s="1"/>
  <c r="I29" i="10" s="1"/>
  <c r="J29" i="10" s="1"/>
  <c r="K29" i="10" s="1"/>
  <c r="G28" i="10"/>
  <c r="H28" i="10" s="1"/>
  <c r="I28" i="10" s="1"/>
  <c r="J28" i="10" s="1"/>
  <c r="K28" i="10" s="1"/>
  <c r="J73" i="9"/>
  <c r="I73" i="9"/>
  <c r="H73" i="9"/>
  <c r="L28" i="10" l="1"/>
  <c r="G30" i="10"/>
  <c r="L29" i="10"/>
  <c r="G31" i="10"/>
  <c r="H31" i="10" s="1"/>
  <c r="I31" i="10" s="1"/>
  <c r="J31" i="10" s="1"/>
  <c r="K31" i="10" s="1"/>
  <c r="G60" i="9"/>
  <c r="G59" i="9"/>
  <c r="H59" i="9" s="1"/>
  <c r="I59" i="9" s="1"/>
  <c r="J59" i="9" s="1"/>
  <c r="K59" i="9" s="1"/>
  <c r="G45" i="9"/>
  <c r="G44" i="9"/>
  <c r="H44" i="9" s="1"/>
  <c r="I44" i="9" s="1"/>
  <c r="J44" i="9" s="1"/>
  <c r="K44" i="9" s="1"/>
  <c r="G29" i="9"/>
  <c r="H29" i="9" s="1"/>
  <c r="I29" i="9" s="1"/>
  <c r="J29" i="9" s="1"/>
  <c r="K29" i="9" s="1"/>
  <c r="G28" i="9"/>
  <c r="G28" i="8"/>
  <c r="N36" i="9"/>
  <c r="N36" i="8"/>
  <c r="Q23" i="2"/>
  <c r="P23" i="2"/>
  <c r="P25" i="2"/>
  <c r="O27" i="8"/>
  <c r="O26" i="8"/>
  <c r="O28" i="8" s="1"/>
  <c r="O25" i="8"/>
  <c r="O24" i="8"/>
  <c r="O23" i="8"/>
  <c r="O27" i="4"/>
  <c r="O26" i="4"/>
  <c r="O28" i="4" s="1"/>
  <c r="O24" i="4"/>
  <c r="O23" i="4"/>
  <c r="O25" i="4" s="1"/>
  <c r="O27" i="6"/>
  <c r="O26" i="6"/>
  <c r="O28" i="6" s="1"/>
  <c r="O25" i="6"/>
  <c r="O24" i="6"/>
  <c r="O23" i="6"/>
  <c r="P29" i="3"/>
  <c r="P28" i="3"/>
  <c r="P27" i="3"/>
  <c r="P26" i="3"/>
  <c r="P25" i="3"/>
  <c r="P24" i="3"/>
  <c r="P23" i="3"/>
  <c r="O27" i="3"/>
  <c r="O26" i="3"/>
  <c r="O28" i="3" s="1"/>
  <c r="O24" i="3"/>
  <c r="O25" i="3" s="1"/>
  <c r="O23" i="3"/>
  <c r="P28" i="2"/>
  <c r="O29" i="2"/>
  <c r="O28" i="2"/>
  <c r="O25" i="2"/>
  <c r="O27" i="2"/>
  <c r="O26" i="2"/>
  <c r="O24" i="2"/>
  <c r="O23" i="2"/>
  <c r="G29" i="8"/>
  <c r="G29" i="7"/>
  <c r="H29" i="7" s="1"/>
  <c r="I29" i="7" s="1"/>
  <c r="J29" i="7" s="1"/>
  <c r="K29" i="7" s="1"/>
  <c r="G31" i="7" s="1"/>
  <c r="G28" i="7"/>
  <c r="H28" i="7" s="1"/>
  <c r="I28" i="7" s="1"/>
  <c r="J28" i="7" s="1"/>
  <c r="K28" i="7" s="1"/>
  <c r="G30" i="7" s="1"/>
  <c r="G29" i="6"/>
  <c r="G28" i="6"/>
  <c r="H28" i="6" s="1"/>
  <c r="I28" i="6" s="1"/>
  <c r="J28" i="6" s="1"/>
  <c r="K28" i="6" s="1"/>
  <c r="G29" i="4"/>
  <c r="H29" i="4" s="1"/>
  <c r="I29" i="4" s="1"/>
  <c r="J29" i="4" s="1"/>
  <c r="K29" i="4" s="1"/>
  <c r="G31" i="4" s="1"/>
  <c r="G28" i="4"/>
  <c r="H28" i="4" s="1"/>
  <c r="I28" i="4" s="1"/>
  <c r="J28" i="4" s="1"/>
  <c r="K28" i="4" s="1"/>
  <c r="G30" i="4" s="1"/>
  <c r="G29" i="3"/>
  <c r="G28" i="3"/>
  <c r="H28" i="3" s="1"/>
  <c r="I28" i="3" s="1"/>
  <c r="J28" i="3" s="1"/>
  <c r="K28" i="3" s="1"/>
  <c r="G30" i="3" s="1"/>
  <c r="G28" i="2"/>
  <c r="G29" i="2"/>
  <c r="H30" i="10" l="1"/>
  <c r="I30" i="10" s="1"/>
  <c r="J30" i="10" s="1"/>
  <c r="K30" i="10" s="1"/>
  <c r="L31" i="10"/>
  <c r="G33" i="10"/>
  <c r="G61" i="9"/>
  <c r="H61" i="9" s="1"/>
  <c r="I61" i="9" s="1"/>
  <c r="J61" i="9" s="1"/>
  <c r="K61" i="9" s="1"/>
  <c r="L59" i="9"/>
  <c r="H60" i="9"/>
  <c r="I60" i="9" s="1"/>
  <c r="J60" i="9" s="1"/>
  <c r="K60" i="9" s="1"/>
  <c r="L44" i="9"/>
  <c r="G46" i="9"/>
  <c r="H46" i="9" s="1"/>
  <c r="I46" i="9" s="1"/>
  <c r="J46" i="9" s="1"/>
  <c r="K46" i="9" s="1"/>
  <c r="H45" i="9"/>
  <c r="I45" i="9" s="1"/>
  <c r="J45" i="9" s="1"/>
  <c r="K45" i="9" s="1"/>
  <c r="L29" i="9"/>
  <c r="G31" i="9"/>
  <c r="H28" i="9"/>
  <c r="I28" i="9" s="1"/>
  <c r="J28" i="9" s="1"/>
  <c r="K28" i="9" s="1"/>
  <c r="H30" i="7"/>
  <c r="I30" i="7" s="1"/>
  <c r="J30" i="7" s="1"/>
  <c r="K30" i="7" s="1"/>
  <c r="G32" i="7" s="1"/>
  <c r="O29" i="8"/>
  <c r="P28" i="8" s="1"/>
  <c r="P28" i="4"/>
  <c r="P27" i="4"/>
  <c r="O29" i="4"/>
  <c r="P29" i="4" s="1"/>
  <c r="P25" i="4"/>
  <c r="P24" i="4"/>
  <c r="P26" i="4"/>
  <c r="O29" i="6"/>
  <c r="P28" i="6" s="1"/>
  <c r="P25" i="6"/>
  <c r="P26" i="6"/>
  <c r="O29" i="3"/>
  <c r="P29" i="2"/>
  <c r="P24" i="2"/>
  <c r="P26" i="2"/>
  <c r="P27" i="2"/>
  <c r="H29" i="8"/>
  <c r="I29" i="8" s="1"/>
  <c r="J29" i="8" s="1"/>
  <c r="K29" i="8" s="1"/>
  <c r="L29" i="7"/>
  <c r="L28" i="4"/>
  <c r="H28" i="8"/>
  <c r="I28" i="8" s="1"/>
  <c r="J28" i="8" s="1"/>
  <c r="K28" i="8" s="1"/>
  <c r="L28" i="7"/>
  <c r="L29" i="4"/>
  <c r="G30" i="6"/>
  <c r="L28" i="6"/>
  <c r="H29" i="6"/>
  <c r="I29" i="6" s="1"/>
  <c r="J29" i="6" s="1"/>
  <c r="K29" i="6" s="1"/>
  <c r="L28" i="3"/>
  <c r="H31" i="7"/>
  <c r="I31" i="7" s="1"/>
  <c r="J31" i="7" s="1"/>
  <c r="K31" i="7" s="1"/>
  <c r="H30" i="4"/>
  <c r="I30" i="4" s="1"/>
  <c r="J30" i="4" s="1"/>
  <c r="K30" i="4" s="1"/>
  <c r="H31" i="4"/>
  <c r="I31" i="4" s="1"/>
  <c r="J31" i="4" s="1"/>
  <c r="K31" i="4" s="1"/>
  <c r="H29" i="3"/>
  <c r="I29" i="3" s="1"/>
  <c r="J29" i="3" s="1"/>
  <c r="K29" i="3" s="1"/>
  <c r="H28" i="2"/>
  <c r="I28" i="2" s="1"/>
  <c r="J28" i="2" s="1"/>
  <c r="K28" i="2" s="1"/>
  <c r="H29" i="2"/>
  <c r="I29" i="2" s="1"/>
  <c r="J29" i="2" s="1"/>
  <c r="K29" i="2" s="1"/>
  <c r="G32" i="10" l="1"/>
  <c r="H32" i="10" s="1"/>
  <c r="I32" i="10" s="1"/>
  <c r="J32" i="10" s="1"/>
  <c r="K32" i="10" s="1"/>
  <c r="L30" i="10"/>
  <c r="G62" i="9"/>
  <c r="L60" i="9"/>
  <c r="G63" i="9"/>
  <c r="H63" i="9" s="1"/>
  <c r="I63" i="9" s="1"/>
  <c r="J63" i="9" s="1"/>
  <c r="K63" i="9" s="1"/>
  <c r="L61" i="9"/>
  <c r="L45" i="9"/>
  <c r="G47" i="9"/>
  <c r="H47" i="9" s="1"/>
  <c r="I47" i="9" s="1"/>
  <c r="J47" i="9" s="1"/>
  <c r="K47" i="9" s="1"/>
  <c r="L46" i="9"/>
  <c r="G48" i="9"/>
  <c r="L28" i="9"/>
  <c r="G30" i="9"/>
  <c r="H30" i="9" s="1"/>
  <c r="I30" i="9" s="1"/>
  <c r="J30" i="9" s="1"/>
  <c r="K30" i="9" s="1"/>
  <c r="H31" i="9"/>
  <c r="I31" i="9" s="1"/>
  <c r="J31" i="9" s="1"/>
  <c r="K31" i="9" s="1"/>
  <c r="L30" i="7"/>
  <c r="P24" i="8"/>
  <c r="P29" i="8"/>
  <c r="P27" i="8"/>
  <c r="P26" i="8"/>
  <c r="P25" i="8"/>
  <c r="P23" i="8"/>
  <c r="P23" i="4"/>
  <c r="P29" i="6"/>
  <c r="P23" i="6"/>
  <c r="P24" i="6"/>
  <c r="P27" i="6"/>
  <c r="G31" i="8"/>
  <c r="L29" i="8"/>
  <c r="G31" i="2"/>
  <c r="L29" i="2"/>
  <c r="G30" i="2"/>
  <c r="L28" i="2"/>
  <c r="G30" i="8"/>
  <c r="L28" i="8"/>
  <c r="G33" i="7"/>
  <c r="H33" i="7" s="1"/>
  <c r="I33" i="7" s="1"/>
  <c r="J33" i="7" s="1"/>
  <c r="K33" i="7" s="1"/>
  <c r="L31" i="7"/>
  <c r="G33" i="4"/>
  <c r="L31" i="4"/>
  <c r="G32" i="4"/>
  <c r="H32" i="4" s="1"/>
  <c r="I32" i="4" s="1"/>
  <c r="J32" i="4" s="1"/>
  <c r="K32" i="4" s="1"/>
  <c r="L30" i="4"/>
  <c r="G31" i="6"/>
  <c r="L29" i="6"/>
  <c r="G31" i="3"/>
  <c r="H31" i="3" s="1"/>
  <c r="I31" i="3" s="1"/>
  <c r="J31" i="3" s="1"/>
  <c r="K31" i="3" s="1"/>
  <c r="L29" i="3"/>
  <c r="H30" i="3"/>
  <c r="I30" i="3" s="1"/>
  <c r="J30" i="3" s="1"/>
  <c r="K30" i="3" s="1"/>
  <c r="L32" i="10" l="1"/>
  <c r="G34" i="10"/>
  <c r="H33" i="10"/>
  <c r="I33" i="10" s="1"/>
  <c r="J33" i="10" s="1"/>
  <c r="K33" i="10" s="1"/>
  <c r="G65" i="9"/>
  <c r="L63" i="9"/>
  <c r="H62" i="9"/>
  <c r="I62" i="9" s="1"/>
  <c r="J62" i="9" s="1"/>
  <c r="K62" i="9" s="1"/>
  <c r="L47" i="9"/>
  <c r="G49" i="9"/>
  <c r="H48" i="9"/>
  <c r="I48" i="9" s="1"/>
  <c r="J48" i="9" s="1"/>
  <c r="K48" i="9" s="1"/>
  <c r="L31" i="9"/>
  <c r="G33" i="9"/>
  <c r="H33" i="9" s="1"/>
  <c r="I33" i="9" s="1"/>
  <c r="J33" i="9" s="1"/>
  <c r="K33" i="9" s="1"/>
  <c r="L30" i="9"/>
  <c r="G32" i="9"/>
  <c r="H31" i="2"/>
  <c r="I31" i="2" s="1"/>
  <c r="J31" i="2" s="1"/>
  <c r="K31" i="2" s="1"/>
  <c r="G33" i="2"/>
  <c r="L31" i="2"/>
  <c r="H30" i="2"/>
  <c r="I30" i="2" s="1"/>
  <c r="J30" i="2" s="1"/>
  <c r="K30" i="2" s="1"/>
  <c r="H31" i="8"/>
  <c r="I31" i="8" s="1"/>
  <c r="J31" i="8" s="1"/>
  <c r="K31" i="8" s="1"/>
  <c r="H30" i="8"/>
  <c r="I30" i="8" s="1"/>
  <c r="J30" i="8" s="1"/>
  <c r="K30" i="8" s="1"/>
  <c r="G35" i="7"/>
  <c r="L33" i="7"/>
  <c r="H32" i="7"/>
  <c r="I32" i="7" s="1"/>
  <c r="J32" i="7" s="1"/>
  <c r="K32" i="7" s="1"/>
  <c r="G34" i="4"/>
  <c r="L32" i="4"/>
  <c r="H33" i="4"/>
  <c r="I33" i="4" s="1"/>
  <c r="J33" i="4" s="1"/>
  <c r="K33" i="4" s="1"/>
  <c r="H31" i="6"/>
  <c r="I31" i="6" s="1"/>
  <c r="J31" i="6" s="1"/>
  <c r="K31" i="6" s="1"/>
  <c r="H30" i="6"/>
  <c r="I30" i="6" s="1"/>
  <c r="J30" i="6" s="1"/>
  <c r="K30" i="6" s="1"/>
  <c r="G32" i="3"/>
  <c r="L30" i="3"/>
  <c r="G33" i="3"/>
  <c r="L31" i="3"/>
  <c r="H32" i="3"/>
  <c r="I32" i="3" s="1"/>
  <c r="J32" i="3" s="1"/>
  <c r="K32" i="3" s="1"/>
  <c r="G35" i="10" l="1"/>
  <c r="H35" i="10" s="1"/>
  <c r="I35" i="10" s="1"/>
  <c r="J35" i="10" s="1"/>
  <c r="K35" i="10" s="1"/>
  <c r="L33" i="10"/>
  <c r="H34" i="10"/>
  <c r="I34" i="10" s="1"/>
  <c r="J34" i="10" s="1"/>
  <c r="K34" i="10" s="1"/>
  <c r="G64" i="9"/>
  <c r="H64" i="9" s="1"/>
  <c r="I64" i="9" s="1"/>
  <c r="J64" i="9" s="1"/>
  <c r="K64" i="9" s="1"/>
  <c r="L62" i="9"/>
  <c r="H65" i="9"/>
  <c r="I65" i="9" s="1"/>
  <c r="J65" i="9" s="1"/>
  <c r="K65" i="9" s="1"/>
  <c r="L48" i="9"/>
  <c r="G50" i="9"/>
  <c r="H50" i="9" s="1"/>
  <c r="I50" i="9" s="1"/>
  <c r="J50" i="9" s="1"/>
  <c r="K50" i="9" s="1"/>
  <c r="H49" i="9"/>
  <c r="I49" i="9" s="1"/>
  <c r="J49" i="9" s="1"/>
  <c r="K49" i="9" s="1"/>
  <c r="L33" i="9"/>
  <c r="G35" i="9"/>
  <c r="H32" i="9"/>
  <c r="I32" i="9" s="1"/>
  <c r="J32" i="9" s="1"/>
  <c r="K32" i="9" s="1"/>
  <c r="G32" i="2"/>
  <c r="H33" i="2" s="1"/>
  <c r="I33" i="2" s="1"/>
  <c r="J33" i="2" s="1"/>
  <c r="K33" i="2" s="1"/>
  <c r="L30" i="2"/>
  <c r="G32" i="8"/>
  <c r="L30" i="8"/>
  <c r="G33" i="8"/>
  <c r="H33" i="8" s="1"/>
  <c r="I33" i="8" s="1"/>
  <c r="J33" i="8" s="1"/>
  <c r="K33" i="8" s="1"/>
  <c r="L31" i="8"/>
  <c r="G34" i="7"/>
  <c r="L32" i="7"/>
  <c r="G35" i="4"/>
  <c r="H35" i="4" s="1"/>
  <c r="I35" i="4" s="1"/>
  <c r="J35" i="4" s="1"/>
  <c r="K35" i="4" s="1"/>
  <c r="L33" i="4"/>
  <c r="H34" i="4"/>
  <c r="I34" i="4" s="1"/>
  <c r="J34" i="4" s="1"/>
  <c r="K34" i="4" s="1"/>
  <c r="G32" i="6"/>
  <c r="L30" i="6"/>
  <c r="G33" i="6"/>
  <c r="L31" i="6"/>
  <c r="G34" i="3"/>
  <c r="L32" i="3"/>
  <c r="H33" i="3"/>
  <c r="I33" i="3" s="1"/>
  <c r="J33" i="3" s="1"/>
  <c r="K33" i="3" s="1"/>
  <c r="L34" i="10" l="1"/>
  <c r="G36" i="10"/>
  <c r="L35" i="10"/>
  <c r="G37" i="10"/>
  <c r="H37" i="10" s="1"/>
  <c r="I37" i="10" s="1"/>
  <c r="J37" i="10" s="1"/>
  <c r="K37" i="10" s="1"/>
  <c r="L65" i="9"/>
  <c r="G67" i="9"/>
  <c r="G66" i="9"/>
  <c r="H66" i="9" s="1"/>
  <c r="I66" i="9" s="1"/>
  <c r="J66" i="9" s="1"/>
  <c r="K66" i="9" s="1"/>
  <c r="L64" i="9"/>
  <c r="L50" i="9"/>
  <c r="G52" i="9"/>
  <c r="H52" i="9" s="1"/>
  <c r="I52" i="9" s="1"/>
  <c r="J52" i="9" s="1"/>
  <c r="K52" i="9" s="1"/>
  <c r="L49" i="9"/>
  <c r="G51" i="9"/>
  <c r="L32" i="9"/>
  <c r="G34" i="9"/>
  <c r="H34" i="9" s="1"/>
  <c r="I34" i="9" s="1"/>
  <c r="J34" i="9" s="1"/>
  <c r="K34" i="9" s="1"/>
  <c r="H35" i="9"/>
  <c r="I35" i="9" s="1"/>
  <c r="J35" i="9" s="1"/>
  <c r="K35" i="9" s="1"/>
  <c r="H33" i="6"/>
  <c r="I33" i="6" s="1"/>
  <c r="J33" i="6" s="1"/>
  <c r="K33" i="6" s="1"/>
  <c r="G35" i="6" s="1"/>
  <c r="H32" i="2"/>
  <c r="I32" i="2" s="1"/>
  <c r="J32" i="2" s="1"/>
  <c r="K32" i="2" s="1"/>
  <c r="G35" i="2"/>
  <c r="L33" i="2"/>
  <c r="G35" i="8"/>
  <c r="L33" i="8"/>
  <c r="H32" i="8"/>
  <c r="I32" i="8" s="1"/>
  <c r="J32" i="8" s="1"/>
  <c r="K32" i="8" s="1"/>
  <c r="H34" i="7"/>
  <c r="I34" i="7" s="1"/>
  <c r="J34" i="7" s="1"/>
  <c r="K34" i="7" s="1"/>
  <c r="H35" i="7"/>
  <c r="I35" i="7" s="1"/>
  <c r="J35" i="7" s="1"/>
  <c r="K35" i="7" s="1"/>
  <c r="G36" i="4"/>
  <c r="L34" i="4"/>
  <c r="G37" i="4"/>
  <c r="H37" i="4" s="1"/>
  <c r="I37" i="4" s="1"/>
  <c r="J37" i="4" s="1"/>
  <c r="K37" i="4" s="1"/>
  <c r="L35" i="4"/>
  <c r="H32" i="6"/>
  <c r="I32" i="6" s="1"/>
  <c r="J32" i="6" s="1"/>
  <c r="K32" i="6" s="1"/>
  <c r="G35" i="3"/>
  <c r="H35" i="3" s="1"/>
  <c r="I35" i="3" s="1"/>
  <c r="J35" i="3" s="1"/>
  <c r="K35" i="3" s="1"/>
  <c r="L33" i="3"/>
  <c r="H34" i="3"/>
  <c r="I34" i="3" s="1"/>
  <c r="J34" i="3" s="1"/>
  <c r="K34" i="3" s="1"/>
  <c r="G39" i="10" l="1"/>
  <c r="L37" i="10"/>
  <c r="H36" i="10"/>
  <c r="I36" i="10" s="1"/>
  <c r="J36" i="10" s="1"/>
  <c r="K36" i="10" s="1"/>
  <c r="G68" i="9"/>
  <c r="L66" i="9"/>
  <c r="H67" i="9"/>
  <c r="I67" i="9" s="1"/>
  <c r="J67" i="9" s="1"/>
  <c r="K67" i="9" s="1"/>
  <c r="L52" i="9"/>
  <c r="G54" i="9"/>
  <c r="H51" i="9"/>
  <c r="I51" i="9" s="1"/>
  <c r="J51" i="9" s="1"/>
  <c r="K51" i="9" s="1"/>
  <c r="L35" i="9"/>
  <c r="G37" i="9"/>
  <c r="H37" i="9" s="1"/>
  <c r="I37" i="9" s="1"/>
  <c r="J37" i="9" s="1"/>
  <c r="K37" i="9" s="1"/>
  <c r="L34" i="9"/>
  <c r="G36" i="9"/>
  <c r="L33" i="6"/>
  <c r="G34" i="2"/>
  <c r="H35" i="2" s="1"/>
  <c r="I35" i="2" s="1"/>
  <c r="J35" i="2" s="1"/>
  <c r="K35" i="2" s="1"/>
  <c r="L32" i="2"/>
  <c r="G34" i="8"/>
  <c r="H34" i="8" s="1"/>
  <c r="I34" i="8" s="1"/>
  <c r="J34" i="8" s="1"/>
  <c r="K34" i="8" s="1"/>
  <c r="L32" i="8"/>
  <c r="H35" i="8"/>
  <c r="I35" i="8" s="1"/>
  <c r="J35" i="8" s="1"/>
  <c r="K35" i="8" s="1"/>
  <c r="G37" i="7"/>
  <c r="L35" i="7"/>
  <c r="G36" i="7"/>
  <c r="L34" i="7"/>
  <c r="G39" i="4"/>
  <c r="L37" i="4"/>
  <c r="H36" i="4"/>
  <c r="I36" i="4" s="1"/>
  <c r="J36" i="4" s="1"/>
  <c r="K36" i="4" s="1"/>
  <c r="G34" i="6"/>
  <c r="H34" i="6" s="1"/>
  <c r="I34" i="6" s="1"/>
  <c r="J34" i="6" s="1"/>
  <c r="K34" i="6" s="1"/>
  <c r="L32" i="6"/>
  <c r="H35" i="6"/>
  <c r="I35" i="6" s="1"/>
  <c r="J35" i="6" s="1"/>
  <c r="K35" i="6" s="1"/>
  <c r="G36" i="3"/>
  <c r="L34" i="3"/>
  <c r="G37" i="3"/>
  <c r="H37" i="3" s="1"/>
  <c r="I37" i="3" s="1"/>
  <c r="J37" i="3" s="1"/>
  <c r="K37" i="3" s="1"/>
  <c r="L35" i="3"/>
  <c r="G38" i="10" l="1"/>
  <c r="H38" i="10" s="1"/>
  <c r="I38" i="10" s="1"/>
  <c r="J38" i="10" s="1"/>
  <c r="K38" i="10" s="1"/>
  <c r="L36" i="10"/>
  <c r="G69" i="9"/>
  <c r="H69" i="9" s="1"/>
  <c r="I69" i="9" s="1"/>
  <c r="J69" i="9" s="1"/>
  <c r="K69" i="9" s="1"/>
  <c r="L67" i="9"/>
  <c r="H68" i="9"/>
  <c r="I68" i="9" s="1"/>
  <c r="J68" i="9" s="1"/>
  <c r="K68" i="9" s="1"/>
  <c r="L51" i="9"/>
  <c r="G53" i="9"/>
  <c r="H53" i="9" s="1"/>
  <c r="I53" i="9" s="1"/>
  <c r="J53" i="9" s="1"/>
  <c r="K53" i="9" s="1"/>
  <c r="H54" i="9"/>
  <c r="I54" i="9" s="1"/>
  <c r="J54" i="9" s="1"/>
  <c r="K54" i="9" s="1"/>
  <c r="H36" i="9"/>
  <c r="I36" i="9" s="1"/>
  <c r="J36" i="9" s="1"/>
  <c r="K36" i="9" s="1"/>
  <c r="L37" i="9"/>
  <c r="G39" i="9"/>
  <c r="H36" i="7"/>
  <c r="I36" i="7" s="1"/>
  <c r="J36" i="7" s="1"/>
  <c r="K36" i="7" s="1"/>
  <c r="H34" i="2"/>
  <c r="I34" i="2" s="1"/>
  <c r="J34" i="2" s="1"/>
  <c r="K34" i="2" s="1"/>
  <c r="G37" i="2"/>
  <c r="H37" i="2" s="1"/>
  <c r="I37" i="2" s="1"/>
  <c r="J37" i="2" s="1"/>
  <c r="K37" i="2" s="1"/>
  <c r="L35" i="2"/>
  <c r="G36" i="2"/>
  <c r="L34" i="2"/>
  <c r="G37" i="8"/>
  <c r="L35" i="8"/>
  <c r="G36" i="8"/>
  <c r="H36" i="8" s="1"/>
  <c r="I36" i="8" s="1"/>
  <c r="J36" i="8" s="1"/>
  <c r="K36" i="8" s="1"/>
  <c r="L34" i="8"/>
  <c r="G38" i="7"/>
  <c r="L36" i="7"/>
  <c r="H37" i="7"/>
  <c r="I37" i="7" s="1"/>
  <c r="J37" i="7" s="1"/>
  <c r="K37" i="7" s="1"/>
  <c r="G38" i="4"/>
  <c r="H38" i="4" s="1"/>
  <c r="I38" i="4" s="1"/>
  <c r="J38" i="4" s="1"/>
  <c r="K38" i="4" s="1"/>
  <c r="L36" i="4"/>
  <c r="G37" i="6"/>
  <c r="L35" i="6"/>
  <c r="G36" i="6"/>
  <c r="H36" i="6" s="1"/>
  <c r="I36" i="6" s="1"/>
  <c r="J36" i="6" s="1"/>
  <c r="K36" i="6" s="1"/>
  <c r="L34" i="6"/>
  <c r="G39" i="3"/>
  <c r="L37" i="3"/>
  <c r="H36" i="3"/>
  <c r="I36" i="3" s="1"/>
  <c r="J36" i="3" s="1"/>
  <c r="K36" i="3" s="1"/>
  <c r="H39" i="10" l="1"/>
  <c r="I39" i="10" s="1"/>
  <c r="J39" i="10" s="1"/>
  <c r="K39" i="10" s="1"/>
  <c r="L39" i="10"/>
  <c r="G41" i="10"/>
  <c r="L38" i="10"/>
  <c r="G40" i="10"/>
  <c r="H40" i="10" s="1"/>
  <c r="I40" i="10" s="1"/>
  <c r="J40" i="10" s="1"/>
  <c r="K40" i="10" s="1"/>
  <c r="G70" i="9"/>
  <c r="L68" i="9"/>
  <c r="G71" i="9"/>
  <c r="H71" i="9" s="1"/>
  <c r="I71" i="9" s="1"/>
  <c r="J71" i="9" s="1"/>
  <c r="K71" i="9" s="1"/>
  <c r="L69" i="9"/>
  <c r="L54" i="9"/>
  <c r="G56" i="9"/>
  <c r="H56" i="9" s="1"/>
  <c r="I56" i="9" s="1"/>
  <c r="J56" i="9" s="1"/>
  <c r="K56" i="9" s="1"/>
  <c r="L53" i="9"/>
  <c r="G55" i="9"/>
  <c r="L36" i="9"/>
  <c r="G38" i="9"/>
  <c r="H38" i="9" s="1"/>
  <c r="I38" i="9" s="1"/>
  <c r="J38" i="9" s="1"/>
  <c r="K38" i="9" s="1"/>
  <c r="H39" i="4"/>
  <c r="I39" i="4" s="1"/>
  <c r="J39" i="4" s="1"/>
  <c r="K39" i="4" s="1"/>
  <c r="H36" i="2"/>
  <c r="I36" i="2" s="1"/>
  <c r="J36" i="2" s="1"/>
  <c r="K36" i="2" s="1"/>
  <c r="G39" i="2"/>
  <c r="L37" i="2"/>
  <c r="G38" i="8"/>
  <c r="L36" i="8"/>
  <c r="H37" i="8"/>
  <c r="I37" i="8" s="1"/>
  <c r="J37" i="8" s="1"/>
  <c r="K37" i="8" s="1"/>
  <c r="G39" i="7"/>
  <c r="H39" i="7" s="1"/>
  <c r="I39" i="7" s="1"/>
  <c r="J39" i="7" s="1"/>
  <c r="K39" i="7" s="1"/>
  <c r="L37" i="7"/>
  <c r="G41" i="4"/>
  <c r="L39" i="4"/>
  <c r="G40" i="4"/>
  <c r="H40" i="4" s="1"/>
  <c r="I40" i="4" s="1"/>
  <c r="J40" i="4" s="1"/>
  <c r="K40" i="4" s="1"/>
  <c r="L38" i="4"/>
  <c r="G38" i="6"/>
  <c r="L36" i="6"/>
  <c r="H37" i="6"/>
  <c r="I37" i="6" s="1"/>
  <c r="J37" i="6" s="1"/>
  <c r="K37" i="6" s="1"/>
  <c r="G38" i="3"/>
  <c r="H38" i="3" s="1"/>
  <c r="I38" i="3" s="1"/>
  <c r="J38" i="3" s="1"/>
  <c r="K38" i="3" s="1"/>
  <c r="L36" i="3"/>
  <c r="H39" i="3"/>
  <c r="I39" i="3" s="1"/>
  <c r="J39" i="3" s="1"/>
  <c r="K39" i="3" s="1"/>
  <c r="G42" i="10" l="1"/>
  <c r="L40" i="10"/>
  <c r="H41" i="10"/>
  <c r="I41" i="10" s="1"/>
  <c r="J41" i="10" s="1"/>
  <c r="K41" i="10" s="1"/>
  <c r="G73" i="9"/>
  <c r="L71" i="9"/>
  <c r="H70" i="9"/>
  <c r="I70" i="9" s="1"/>
  <c r="J70" i="9" s="1"/>
  <c r="K70" i="9" s="1"/>
  <c r="L56" i="9"/>
  <c r="G58" i="9"/>
  <c r="H55" i="9"/>
  <c r="I55" i="9" s="1"/>
  <c r="J55" i="9" s="1"/>
  <c r="K55" i="9" s="1"/>
  <c r="L38" i="9"/>
  <c r="G40" i="9"/>
  <c r="H39" i="9"/>
  <c r="I39" i="9" s="1"/>
  <c r="J39" i="9" s="1"/>
  <c r="K39" i="9" s="1"/>
  <c r="G38" i="2"/>
  <c r="H38" i="2" s="1"/>
  <c r="I38" i="2" s="1"/>
  <c r="J38" i="2" s="1"/>
  <c r="K38" i="2" s="1"/>
  <c r="L36" i="2"/>
  <c r="H39" i="2"/>
  <c r="I39" i="2" s="1"/>
  <c r="J39" i="2" s="1"/>
  <c r="K39" i="2" s="1"/>
  <c r="G39" i="8"/>
  <c r="H39" i="8" s="1"/>
  <c r="I39" i="8" s="1"/>
  <c r="J39" i="8" s="1"/>
  <c r="K39" i="8" s="1"/>
  <c r="L37" i="8"/>
  <c r="H38" i="8"/>
  <c r="I38" i="8" s="1"/>
  <c r="J38" i="8" s="1"/>
  <c r="K38" i="8" s="1"/>
  <c r="H38" i="7"/>
  <c r="I38" i="7" s="1"/>
  <c r="J38" i="7" s="1"/>
  <c r="K38" i="7" s="1"/>
  <c r="G41" i="7"/>
  <c r="L39" i="7"/>
  <c r="G42" i="4"/>
  <c r="L40" i="4"/>
  <c r="H41" i="4"/>
  <c r="I41" i="4" s="1"/>
  <c r="J41" i="4" s="1"/>
  <c r="K41" i="4" s="1"/>
  <c r="G39" i="6"/>
  <c r="H39" i="6" s="1"/>
  <c r="I39" i="6" s="1"/>
  <c r="J39" i="6" s="1"/>
  <c r="K39" i="6" s="1"/>
  <c r="L37" i="6"/>
  <c r="G41" i="3"/>
  <c r="L39" i="3"/>
  <c r="G40" i="3"/>
  <c r="H40" i="3" s="1"/>
  <c r="I40" i="3" s="1"/>
  <c r="J40" i="3" s="1"/>
  <c r="K40" i="3" s="1"/>
  <c r="L38" i="3"/>
  <c r="L41" i="10" l="1"/>
  <c r="G43" i="10"/>
  <c r="H42" i="10"/>
  <c r="I42" i="10" s="1"/>
  <c r="J42" i="10" s="1"/>
  <c r="O27" i="10"/>
  <c r="G72" i="9"/>
  <c r="H72" i="9" s="1"/>
  <c r="I72" i="9" s="1"/>
  <c r="J72" i="9" s="1"/>
  <c r="K72" i="9" s="1"/>
  <c r="L72" i="9" s="1"/>
  <c r="L70" i="9"/>
  <c r="L55" i="9"/>
  <c r="G57" i="9"/>
  <c r="H57" i="9" s="1"/>
  <c r="I57" i="9" s="1"/>
  <c r="J57" i="9" s="1"/>
  <c r="K57" i="9" s="1"/>
  <c r="L57" i="9" s="1"/>
  <c r="H58" i="9"/>
  <c r="I58" i="9" s="1"/>
  <c r="J58" i="9" s="1"/>
  <c r="K58" i="9" s="1"/>
  <c r="L58" i="9" s="1"/>
  <c r="L39" i="9"/>
  <c r="G41" i="9"/>
  <c r="H41" i="9" s="1"/>
  <c r="I41" i="9" s="1"/>
  <c r="J41" i="9" s="1"/>
  <c r="K41" i="9" s="1"/>
  <c r="H38" i="6"/>
  <c r="I38" i="6" s="1"/>
  <c r="J38" i="6" s="1"/>
  <c r="K38" i="6" s="1"/>
  <c r="L38" i="6" s="1"/>
  <c r="G41" i="2"/>
  <c r="L39" i="2"/>
  <c r="G40" i="2"/>
  <c r="L38" i="2"/>
  <c r="G40" i="8"/>
  <c r="L38" i="8"/>
  <c r="G41" i="8"/>
  <c r="H41" i="8" s="1"/>
  <c r="I41" i="8" s="1"/>
  <c r="J41" i="8" s="1"/>
  <c r="K41" i="8" s="1"/>
  <c r="L39" i="8"/>
  <c r="G40" i="7"/>
  <c r="H40" i="7" s="1"/>
  <c r="I40" i="7" s="1"/>
  <c r="J40" i="7" s="1"/>
  <c r="K40" i="7" s="1"/>
  <c r="L38" i="7"/>
  <c r="G43" i="4"/>
  <c r="H43" i="4" s="1"/>
  <c r="I43" i="4" s="1"/>
  <c r="J43" i="4" s="1"/>
  <c r="K43" i="4" s="1"/>
  <c r="L43" i="4" s="1"/>
  <c r="L41" i="4"/>
  <c r="G41" i="6"/>
  <c r="L39" i="6"/>
  <c r="G42" i="3"/>
  <c r="L40" i="3"/>
  <c r="H41" i="3"/>
  <c r="I41" i="3" s="1"/>
  <c r="J41" i="3" s="1"/>
  <c r="K41" i="3" s="1"/>
  <c r="O24" i="10" l="1"/>
  <c r="H43" i="10"/>
  <c r="I43" i="10" s="1"/>
  <c r="J43" i="10" s="1"/>
  <c r="O26" i="10"/>
  <c r="K42" i="10"/>
  <c r="L42" i="10" s="1"/>
  <c r="K73" i="9"/>
  <c r="L73" i="9" s="1"/>
  <c r="L41" i="9"/>
  <c r="G43" i="9"/>
  <c r="H40" i="9"/>
  <c r="I40" i="9" s="1"/>
  <c r="J40" i="9" s="1"/>
  <c r="K40" i="9" s="1"/>
  <c r="O24" i="9"/>
  <c r="H41" i="2"/>
  <c r="I41" i="2" s="1"/>
  <c r="J41" i="2" s="1"/>
  <c r="K41" i="2" s="1"/>
  <c r="G43" i="2" s="1"/>
  <c r="H42" i="4"/>
  <c r="I42" i="4" s="1"/>
  <c r="J42" i="4" s="1"/>
  <c r="K42" i="4" s="1"/>
  <c r="L42" i="4" s="1"/>
  <c r="H41" i="6"/>
  <c r="I41" i="6" s="1"/>
  <c r="J41" i="6" s="1"/>
  <c r="K41" i="6" s="1"/>
  <c r="L41" i="6" s="1"/>
  <c r="G40" i="6"/>
  <c r="H40" i="2"/>
  <c r="I40" i="2" s="1"/>
  <c r="J40" i="2" s="1"/>
  <c r="K40" i="2" s="1"/>
  <c r="G43" i="8"/>
  <c r="L41" i="8"/>
  <c r="H40" i="8"/>
  <c r="I40" i="8" s="1"/>
  <c r="J40" i="8" s="1"/>
  <c r="K40" i="8" s="1"/>
  <c r="G42" i="7"/>
  <c r="O27" i="7" s="1"/>
  <c r="L40" i="7"/>
  <c r="H41" i="7"/>
  <c r="I41" i="7" s="1"/>
  <c r="J41" i="7" s="1"/>
  <c r="K41" i="7" s="1"/>
  <c r="H40" i="6"/>
  <c r="I40" i="6" s="1"/>
  <c r="J40" i="6" s="1"/>
  <c r="K40" i="6" s="1"/>
  <c r="G43" i="3"/>
  <c r="H43" i="3" s="1"/>
  <c r="I43" i="3" s="1"/>
  <c r="J43" i="3" s="1"/>
  <c r="K43" i="3" s="1"/>
  <c r="L43" i="3" s="1"/>
  <c r="L41" i="3"/>
  <c r="H42" i="3"/>
  <c r="I42" i="3" s="1"/>
  <c r="J42" i="3" s="1"/>
  <c r="K42" i="3" s="1"/>
  <c r="L42" i="3" s="1"/>
  <c r="K43" i="10" l="1"/>
  <c r="L43" i="10" s="1"/>
  <c r="O23" i="10"/>
  <c r="O28" i="10"/>
  <c r="H43" i="9"/>
  <c r="I43" i="9" s="1"/>
  <c r="J43" i="9" s="1"/>
  <c r="K43" i="9" s="1"/>
  <c r="L43" i="9" s="1"/>
  <c r="L40" i="9"/>
  <c r="G42" i="9"/>
  <c r="H42" i="9" s="1"/>
  <c r="I42" i="9" s="1"/>
  <c r="J42" i="9" s="1"/>
  <c r="K42" i="9" s="1"/>
  <c r="L42" i="9" s="1"/>
  <c r="O23" i="9"/>
  <c r="O27" i="9"/>
  <c r="L41" i="2"/>
  <c r="G43" i="6"/>
  <c r="G42" i="2"/>
  <c r="L40" i="2"/>
  <c r="H43" i="2"/>
  <c r="I43" i="2" s="1"/>
  <c r="J43" i="2" s="1"/>
  <c r="G42" i="8"/>
  <c r="H42" i="8" s="1"/>
  <c r="I42" i="8" s="1"/>
  <c r="J42" i="8" s="1"/>
  <c r="K42" i="8" s="1"/>
  <c r="L42" i="8" s="1"/>
  <c r="L40" i="8"/>
  <c r="H43" i="8"/>
  <c r="I43" i="8" s="1"/>
  <c r="J43" i="8" s="1"/>
  <c r="K43" i="8" s="1"/>
  <c r="L43" i="8" s="1"/>
  <c r="G43" i="7"/>
  <c r="L41" i="7"/>
  <c r="G42" i="6"/>
  <c r="L40" i="6"/>
  <c r="Q23" i="10" l="1"/>
  <c r="O25" i="10"/>
  <c r="H43" i="7"/>
  <c r="I43" i="7" s="1"/>
  <c r="J43" i="7" s="1"/>
  <c r="O24" i="7"/>
  <c r="H42" i="7"/>
  <c r="I42" i="7" s="1"/>
  <c r="J42" i="7" s="1"/>
  <c r="O26" i="9"/>
  <c r="O25" i="9"/>
  <c r="K43" i="2"/>
  <c r="L43" i="2" s="1"/>
  <c r="H42" i="2"/>
  <c r="I42" i="2" s="1"/>
  <c r="J42" i="2" s="1"/>
  <c r="H42" i="6"/>
  <c r="I42" i="6" s="1"/>
  <c r="J42" i="6" s="1"/>
  <c r="K42" i="6" s="1"/>
  <c r="L42" i="6" s="1"/>
  <c r="H43" i="6"/>
  <c r="I43" i="6" s="1"/>
  <c r="J43" i="6" s="1"/>
  <c r="K43" i="6" s="1"/>
  <c r="L43" i="6" s="1"/>
  <c r="O29" i="10" l="1"/>
  <c r="K42" i="7"/>
  <c r="L42" i="7" s="1"/>
  <c r="O26" i="7"/>
  <c r="K43" i="7"/>
  <c r="L43" i="7" s="1"/>
  <c r="O23" i="7"/>
  <c r="O28" i="9"/>
  <c r="K42" i="2"/>
  <c r="L42" i="2" s="1"/>
  <c r="P29" i="10" l="1"/>
  <c r="P27" i="10"/>
  <c r="P24" i="10"/>
  <c r="P26" i="10"/>
  <c r="P28" i="10"/>
  <c r="P23" i="10"/>
  <c r="P25" i="10"/>
  <c r="O25" i="7"/>
  <c r="O28" i="7"/>
  <c r="O29" i="9"/>
  <c r="O29" i="7" l="1"/>
  <c r="P25" i="7" s="1"/>
  <c r="P29" i="9"/>
  <c r="P24" i="9"/>
  <c r="P27" i="9"/>
  <c r="P23" i="9"/>
  <c r="P25" i="9"/>
  <c r="P26" i="9"/>
  <c r="P28" i="9"/>
  <c r="P28" i="7" l="1"/>
  <c r="P29" i="7"/>
  <c r="P27" i="7"/>
  <c r="P24" i="7"/>
  <c r="P23" i="7"/>
  <c r="P26" i="7"/>
</calcChain>
</file>

<file path=xl/sharedStrings.xml><?xml version="1.0" encoding="utf-8"?>
<sst xmlns="http://schemas.openxmlformats.org/spreadsheetml/2006/main" count="1042" uniqueCount="54">
  <si>
    <t>school_year</t>
  </si>
  <si>
    <t>prediction</t>
  </si>
  <si>
    <t>white</t>
  </si>
  <si>
    <t>pred</t>
  </si>
  <si>
    <t>Step 1: Generate linear projections of the total number of teachers, race-specific retention rates, and the composition of new hires by race (Cols D, E, F)</t>
  </si>
  <si>
    <t>Step 1: Linear Projections</t>
  </si>
  <si>
    <t>Step 2: Estimate Returning Teachers</t>
  </si>
  <si>
    <t xml:space="preserve">Step 3: Estimate the number of new teachers (total teachers - total returning) * race-specific composition </t>
  </si>
  <si>
    <t>Step 3: Estimate New Teachers</t>
  </si>
  <si>
    <t>Step 4: Total Teachers by Race</t>
  </si>
  <si>
    <t>Step 4: Estimate the number of teachers by race (to feed into retention in the following year)</t>
  </si>
  <si>
    <t>num_teach_race</t>
  </si>
  <si>
    <t>total_return</t>
  </si>
  <si>
    <t>num_return</t>
  </si>
  <si>
    <t>num_new</t>
  </si>
  <si>
    <t>total_new</t>
  </si>
  <si>
    <t>perc_new</t>
  </si>
  <si>
    <t>ret_rt</t>
  </si>
  <si>
    <t>total_num</t>
  </si>
  <si>
    <t>Forecasting/Simulation Logic</t>
  </si>
  <si>
    <t>teacher of color</t>
  </si>
  <si>
    <t>perc_of_total</t>
  </si>
  <si>
    <t>race</t>
  </si>
  <si>
    <t>Column Key</t>
  </si>
  <si>
    <t>total number of all teachers</t>
  </si>
  <si>
    <t>retention rate of white teachers or TOC</t>
  </si>
  <si>
    <t>percentage of newly hired teachers who are white or TOC</t>
  </si>
  <si>
    <t>number of returning white teachers or TOC</t>
  </si>
  <si>
    <t>total number of returning teachers</t>
  </si>
  <si>
    <t>total number of newly hired teachers</t>
  </si>
  <si>
    <t>number of newly hired white teachers or TOC</t>
  </si>
  <si>
    <t>total number of white teachers or TOC</t>
  </si>
  <si>
    <t>percentage of all teachers who are white or TOC</t>
  </si>
  <si>
    <t>Step 2: Estimate number of returning teachers based on projected (race-specific) retention rates</t>
  </si>
  <si>
    <t>2030 Values Labeled in Graph</t>
  </si>
  <si>
    <t>Newly Hired TOC</t>
  </si>
  <si>
    <t>Returning TOC</t>
  </si>
  <si>
    <t>Percent</t>
  </si>
  <si>
    <t>Number</t>
  </si>
  <si>
    <t>Newly Hired White</t>
  </si>
  <si>
    <t>Returning White</t>
  </si>
  <si>
    <t>Total</t>
  </si>
  <si>
    <t>Total TOC</t>
  </si>
  <si>
    <t>Total White</t>
  </si>
  <si>
    <t>Newly Hired</t>
  </si>
  <si>
    <t>Returning</t>
  </si>
  <si>
    <t>New hired white teachers</t>
  </si>
  <si>
    <t>Returning white teachers</t>
  </si>
  <si>
    <t>New hired teachers of color</t>
  </si>
  <si>
    <t>Returning teachers of color</t>
  </si>
  <si>
    <t>WHITE</t>
  </si>
  <si>
    <t>TOC</t>
  </si>
  <si>
    <t>Newly hired teachers of color</t>
  </si>
  <si>
    <t>Newly hired white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</si>
</sst>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0" xfId="0" applyFill="1"/>
    <xf numFmtId="164" fontId="0" fillId="0" borderId="0" xfId="1" applyNumberFormat="1" applyFont="1" applyFill="1"/>
    <xf numFmtId="2" fontId="0" fillId="0" borderId="0" xfId="0" applyNumberFormat="1"/>
    <xf numFmtId="0" fontId="1" fillId="0" borderId="0" xfId="0" applyFont="1"/>
    <xf numFmtId="9" fontId="0" fillId="0" borderId="0" xfId="1" applyFont="1"/>
    <xf numFmtId="16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10C71-BBE7-49EF-B4FE-524E1334D73F}">
  <dimension ref="A2:Q49"/>
  <sheetViews>
    <sheetView topLeftCell="A7" workbookViewId="0">
      <selection activeCell="O36" sqref="O36"/>
    </sheetView>
  </sheetViews>
  <sheetFormatPr defaultRowHeight="15" x14ac:dyDescent="0.25"/>
  <cols>
    <col min="1" max="1" width="10.85546875" bestFit="1" customWidth="1"/>
    <col min="2" max="2" width="14" bestFit="1" customWidth="1"/>
    <col min="3" max="3" width="9.42578125" bestFit="1" customWidth="1"/>
    <col min="4" max="4" width="9.5703125" bestFit="1" customWidth="1"/>
    <col min="5" max="5" width="9" customWidth="1"/>
    <col min="6" max="6" width="9" bestFit="1" customWidth="1"/>
    <col min="7" max="8" width="15.85546875" customWidth="1"/>
    <col min="9" max="10" width="13.42578125" customWidth="1"/>
    <col min="11" max="11" width="14.85546875" customWidth="1"/>
    <col min="12" max="12" width="12.140625" bestFit="1" customWidth="1"/>
    <col min="14" max="14" width="16.5703125" customWidth="1"/>
  </cols>
  <sheetData>
    <row r="2" spans="1:15" x14ac:dyDescent="0.25">
      <c r="A2" s="7"/>
      <c r="B2" s="7"/>
      <c r="C2" s="7"/>
      <c r="D2" s="14" t="s">
        <v>5</v>
      </c>
      <c r="E2" s="14"/>
      <c r="F2" s="14"/>
      <c r="G2" s="14" t="s">
        <v>6</v>
      </c>
      <c r="H2" s="14"/>
      <c r="I2" s="14" t="s">
        <v>8</v>
      </c>
      <c r="J2" s="14"/>
      <c r="K2" s="14" t="s">
        <v>9</v>
      </c>
      <c r="L2" s="14"/>
    </row>
    <row r="3" spans="1:15" s="1" customFormat="1" x14ac:dyDescent="0.25">
      <c r="A3" s="6" t="s">
        <v>0</v>
      </c>
      <c r="B3" s="6" t="s">
        <v>22</v>
      </c>
      <c r="C3" s="6" t="s">
        <v>1</v>
      </c>
      <c r="D3" s="6" t="s">
        <v>18</v>
      </c>
      <c r="E3" s="6" t="s">
        <v>17</v>
      </c>
      <c r="F3" s="6" t="s">
        <v>16</v>
      </c>
      <c r="G3" s="6" t="s">
        <v>13</v>
      </c>
      <c r="H3" s="6" t="s">
        <v>12</v>
      </c>
      <c r="I3" s="6" t="s">
        <v>15</v>
      </c>
      <c r="J3" s="6" t="s">
        <v>14</v>
      </c>
      <c r="K3" s="6" t="s">
        <v>11</v>
      </c>
      <c r="L3" s="6" t="s">
        <v>21</v>
      </c>
    </row>
    <row r="4" spans="1:15" x14ac:dyDescent="0.25">
      <c r="A4">
        <v>2011</v>
      </c>
      <c r="B4" t="s">
        <v>2</v>
      </c>
      <c r="D4" s="3">
        <v>73394</v>
      </c>
      <c r="E4" s="4"/>
      <c r="F4" s="4">
        <v>0.93021227893288283</v>
      </c>
      <c r="G4" s="3"/>
      <c r="H4" s="3"/>
      <c r="I4" s="3"/>
      <c r="J4" s="3"/>
      <c r="K4" s="3">
        <v>68272</v>
      </c>
      <c r="L4" s="4">
        <v>0.93021227893288283</v>
      </c>
      <c r="N4" s="10" t="s">
        <v>23</v>
      </c>
    </row>
    <row r="5" spans="1:15" x14ac:dyDescent="0.25">
      <c r="A5">
        <v>2011</v>
      </c>
      <c r="B5" t="s">
        <v>20</v>
      </c>
      <c r="D5" s="3">
        <v>73394</v>
      </c>
      <c r="E5" s="4"/>
      <c r="F5" s="4">
        <v>6.9787721067117198E-2</v>
      </c>
      <c r="G5" s="3"/>
      <c r="H5" s="3"/>
      <c r="I5" s="3"/>
      <c r="J5" s="3"/>
      <c r="K5" s="3">
        <v>5122</v>
      </c>
      <c r="L5" s="4">
        <v>6.9787721067117198E-2</v>
      </c>
      <c r="N5" s="13" t="s">
        <v>18</v>
      </c>
      <c r="O5" t="s">
        <v>24</v>
      </c>
    </row>
    <row r="6" spans="1:15" x14ac:dyDescent="0.25">
      <c r="A6">
        <v>2012</v>
      </c>
      <c r="B6" t="s">
        <v>2</v>
      </c>
      <c r="D6" s="3">
        <v>74038</v>
      </c>
      <c r="E6" s="4">
        <v>0.90148230606983804</v>
      </c>
      <c r="F6" s="4">
        <v>0.90070658237262924</v>
      </c>
      <c r="G6" s="3">
        <v>61545.999999999985</v>
      </c>
      <c r="H6" s="3">
        <v>65970.999999999985</v>
      </c>
      <c r="I6" s="3">
        <v>8067</v>
      </c>
      <c r="J6" s="3">
        <v>7266</v>
      </c>
      <c r="K6" s="3">
        <v>68812</v>
      </c>
      <c r="L6" s="4">
        <v>0.92941462492233717</v>
      </c>
      <c r="N6" s="13" t="s">
        <v>17</v>
      </c>
      <c r="O6" t="s">
        <v>25</v>
      </c>
    </row>
    <row r="7" spans="1:15" x14ac:dyDescent="0.25">
      <c r="A7">
        <v>2012</v>
      </c>
      <c r="B7" t="s">
        <v>20</v>
      </c>
      <c r="D7" s="3">
        <v>74038</v>
      </c>
      <c r="E7" s="4">
        <v>0.86392034361577508</v>
      </c>
      <c r="F7" s="4">
        <v>9.9293417627370775E-2</v>
      </c>
      <c r="G7" s="3">
        <v>4425</v>
      </c>
      <c r="H7" s="3">
        <v>65970.999999999985</v>
      </c>
      <c r="I7" s="3">
        <v>8067</v>
      </c>
      <c r="J7" s="3">
        <v>801</v>
      </c>
      <c r="K7" s="3">
        <v>5226</v>
      </c>
      <c r="L7" s="4">
        <v>7.0585375077662826E-2</v>
      </c>
      <c r="N7" s="13" t="s">
        <v>16</v>
      </c>
      <c r="O7" t="s">
        <v>26</v>
      </c>
    </row>
    <row r="8" spans="1:15" x14ac:dyDescent="0.25">
      <c r="A8">
        <v>2013</v>
      </c>
      <c r="B8" t="s">
        <v>2</v>
      </c>
      <c r="D8" s="3">
        <v>74702</v>
      </c>
      <c r="E8" s="4">
        <v>0.90174678835086908</v>
      </c>
      <c r="F8" s="4">
        <v>0.89883792048929667</v>
      </c>
      <c r="G8" s="3">
        <v>62051</v>
      </c>
      <c r="H8" s="3">
        <v>66527</v>
      </c>
      <c r="I8" s="3">
        <v>8175</v>
      </c>
      <c r="J8" s="3">
        <v>7348</v>
      </c>
      <c r="K8" s="3">
        <v>69399</v>
      </c>
      <c r="L8" s="4">
        <v>0.92901127145190221</v>
      </c>
      <c r="N8" s="13" t="s">
        <v>13</v>
      </c>
      <c r="O8" t="s">
        <v>27</v>
      </c>
    </row>
    <row r="9" spans="1:15" x14ac:dyDescent="0.25">
      <c r="A9">
        <v>2013</v>
      </c>
      <c r="B9" t="s">
        <v>20</v>
      </c>
      <c r="D9" s="3">
        <v>74702</v>
      </c>
      <c r="E9" s="4">
        <v>0.85648679678530426</v>
      </c>
      <c r="F9" s="4">
        <v>0.1011620795107034</v>
      </c>
      <c r="G9" s="3">
        <v>4476</v>
      </c>
      <c r="H9" s="3">
        <v>66527</v>
      </c>
      <c r="I9" s="3">
        <v>8175</v>
      </c>
      <c r="J9" s="3">
        <v>827</v>
      </c>
      <c r="K9" s="3">
        <v>5303</v>
      </c>
      <c r="L9" s="4">
        <v>7.0988728548097776E-2</v>
      </c>
      <c r="N9" s="13" t="s">
        <v>12</v>
      </c>
      <c r="O9" t="s">
        <v>28</v>
      </c>
    </row>
    <row r="10" spans="1:15" x14ac:dyDescent="0.25">
      <c r="A10">
        <v>2014</v>
      </c>
      <c r="B10" t="s">
        <v>2</v>
      </c>
      <c r="D10" s="3">
        <v>75837</v>
      </c>
      <c r="E10" s="4">
        <v>0.90090635311748013</v>
      </c>
      <c r="F10" s="4">
        <v>0.884406779661017</v>
      </c>
      <c r="G10" s="3">
        <v>62522</v>
      </c>
      <c r="H10" s="3">
        <v>66987</v>
      </c>
      <c r="I10" s="3">
        <v>8850</v>
      </c>
      <c r="J10" s="3">
        <v>7827</v>
      </c>
      <c r="K10" s="3">
        <v>70349</v>
      </c>
      <c r="L10" s="4">
        <v>0.92763426823318429</v>
      </c>
      <c r="N10" s="13" t="s">
        <v>15</v>
      </c>
      <c r="O10" t="s">
        <v>29</v>
      </c>
    </row>
    <row r="11" spans="1:15" x14ac:dyDescent="0.25">
      <c r="A11">
        <v>2014</v>
      </c>
      <c r="B11" t="s">
        <v>20</v>
      </c>
      <c r="D11" s="3">
        <v>75837</v>
      </c>
      <c r="E11" s="4">
        <v>0.84197623986422776</v>
      </c>
      <c r="F11" s="4">
        <v>0.1155932203389831</v>
      </c>
      <c r="G11" s="3">
        <v>4465</v>
      </c>
      <c r="H11" s="3">
        <v>66987</v>
      </c>
      <c r="I11" s="3">
        <v>8850</v>
      </c>
      <c r="J11" s="3">
        <v>1023</v>
      </c>
      <c r="K11" s="3">
        <v>5488</v>
      </c>
      <c r="L11" s="4">
        <v>7.2365731766815669E-2</v>
      </c>
      <c r="N11" s="13" t="s">
        <v>14</v>
      </c>
      <c r="O11" t="s">
        <v>30</v>
      </c>
    </row>
    <row r="12" spans="1:15" x14ac:dyDescent="0.25">
      <c r="A12">
        <v>2015</v>
      </c>
      <c r="B12" t="s">
        <v>2</v>
      </c>
      <c r="D12" s="3">
        <v>76117</v>
      </c>
      <c r="E12" s="4">
        <v>0.89543561386800097</v>
      </c>
      <c r="F12" s="4">
        <v>0.87858308086693082</v>
      </c>
      <c r="G12" s="3">
        <v>62993</v>
      </c>
      <c r="H12" s="3">
        <v>67535</v>
      </c>
      <c r="I12" s="3">
        <v>8582</v>
      </c>
      <c r="J12" s="3">
        <v>7540</v>
      </c>
      <c r="K12" s="3">
        <v>70533</v>
      </c>
      <c r="L12" s="4">
        <v>0.92663925272935088</v>
      </c>
      <c r="N12" s="13" t="s">
        <v>11</v>
      </c>
      <c r="O12" t="s">
        <v>31</v>
      </c>
    </row>
    <row r="13" spans="1:15" x14ac:dyDescent="0.25">
      <c r="A13">
        <v>2015</v>
      </c>
      <c r="B13" t="s">
        <v>20</v>
      </c>
      <c r="D13" s="3">
        <v>76117</v>
      </c>
      <c r="E13" s="4">
        <v>0.82762390670553931</v>
      </c>
      <c r="F13" s="4">
        <v>0.12141691913306921</v>
      </c>
      <c r="G13" s="3">
        <v>4542</v>
      </c>
      <c r="H13" s="3">
        <v>67535</v>
      </c>
      <c r="I13" s="3">
        <v>8582</v>
      </c>
      <c r="J13" s="3">
        <v>1042</v>
      </c>
      <c r="K13" s="3">
        <v>5584</v>
      </c>
      <c r="L13" s="4">
        <v>7.3360747270649132E-2</v>
      </c>
      <c r="N13" s="13" t="s">
        <v>21</v>
      </c>
      <c r="O13" t="s">
        <v>32</v>
      </c>
    </row>
    <row r="14" spans="1:15" x14ac:dyDescent="0.25">
      <c r="A14">
        <v>2016</v>
      </c>
      <c r="B14" t="s">
        <v>2</v>
      </c>
      <c r="D14" s="3">
        <v>76383</v>
      </c>
      <c r="E14" s="4">
        <v>0.89981994243829133</v>
      </c>
      <c r="F14" s="4">
        <v>0.87191227858778164</v>
      </c>
      <c r="G14" s="3">
        <v>63467</v>
      </c>
      <c r="H14" s="3">
        <v>68084</v>
      </c>
      <c r="I14" s="3">
        <v>8299</v>
      </c>
      <c r="J14" s="3">
        <v>7236</v>
      </c>
      <c r="K14" s="3">
        <v>70703</v>
      </c>
      <c r="L14" s="4">
        <v>0.92563790372203236</v>
      </c>
    </row>
    <row r="15" spans="1:15" x14ac:dyDescent="0.25">
      <c r="A15">
        <v>2016</v>
      </c>
      <c r="B15" t="s">
        <v>20</v>
      </c>
      <c r="D15" s="3">
        <v>76383</v>
      </c>
      <c r="E15" s="4">
        <v>0.82682664756446989</v>
      </c>
      <c r="F15" s="4">
        <v>0.1280877214122183</v>
      </c>
      <c r="G15" s="3">
        <v>4617</v>
      </c>
      <c r="H15" s="3">
        <v>68084</v>
      </c>
      <c r="I15" s="3">
        <v>8299</v>
      </c>
      <c r="J15" s="3">
        <v>1063</v>
      </c>
      <c r="K15" s="3">
        <v>5680</v>
      </c>
      <c r="L15" s="4">
        <v>7.436209627796761E-2</v>
      </c>
      <c r="N15" s="2" t="s">
        <v>19</v>
      </c>
    </row>
    <row r="16" spans="1:15" x14ac:dyDescent="0.25">
      <c r="A16">
        <v>2017</v>
      </c>
      <c r="B16" t="s">
        <v>2</v>
      </c>
      <c r="D16" s="3">
        <v>76252</v>
      </c>
      <c r="E16" s="4">
        <v>0.8952095384920018</v>
      </c>
      <c r="F16" s="4">
        <v>0.85789216882166386</v>
      </c>
      <c r="G16" s="3">
        <v>63294</v>
      </c>
      <c r="H16" s="3">
        <v>68054</v>
      </c>
      <c r="I16" s="3">
        <v>8198</v>
      </c>
      <c r="J16" s="3">
        <v>7033</v>
      </c>
      <c r="K16" s="3">
        <v>70327</v>
      </c>
      <c r="L16" s="4">
        <v>0.92229712007553899</v>
      </c>
      <c r="N16" s="5" t="s">
        <v>4</v>
      </c>
    </row>
    <row r="17" spans="1:17" x14ac:dyDescent="0.25">
      <c r="A17">
        <v>2017</v>
      </c>
      <c r="B17" t="s">
        <v>20</v>
      </c>
      <c r="D17" s="3">
        <v>76252</v>
      </c>
      <c r="E17" s="4">
        <v>0.8380281690140845</v>
      </c>
      <c r="F17" s="4">
        <v>0.1421078311783362</v>
      </c>
      <c r="G17" s="3">
        <v>4760</v>
      </c>
      <c r="H17" s="3">
        <v>68054</v>
      </c>
      <c r="I17" s="3">
        <v>8198</v>
      </c>
      <c r="J17" s="3">
        <v>1165</v>
      </c>
      <c r="K17" s="3">
        <v>5925</v>
      </c>
      <c r="L17" s="4">
        <v>7.7702879924460996E-2</v>
      </c>
      <c r="N17" t="s">
        <v>33</v>
      </c>
    </row>
    <row r="18" spans="1:17" x14ac:dyDescent="0.25">
      <c r="A18">
        <v>2018</v>
      </c>
      <c r="B18" t="s">
        <v>2</v>
      </c>
      <c r="D18" s="3">
        <v>77711</v>
      </c>
      <c r="E18" s="4">
        <v>0.90178736473900489</v>
      </c>
      <c r="F18" s="4">
        <v>0.8627113168945838</v>
      </c>
      <c r="G18" s="3">
        <v>63420</v>
      </c>
      <c r="H18" s="3">
        <v>68424</v>
      </c>
      <c r="I18" s="3">
        <v>9287</v>
      </c>
      <c r="J18" s="3">
        <v>8012</v>
      </c>
      <c r="K18" s="3">
        <v>71432</v>
      </c>
      <c r="L18" s="4">
        <v>0.91920062796772661</v>
      </c>
      <c r="N18" t="s">
        <v>7</v>
      </c>
    </row>
    <row r="19" spans="1:17" x14ac:dyDescent="0.25">
      <c r="A19">
        <v>2018</v>
      </c>
      <c r="B19" t="s">
        <v>20</v>
      </c>
      <c r="D19" s="3">
        <v>77711</v>
      </c>
      <c r="E19" s="4">
        <v>0.84455696202531649</v>
      </c>
      <c r="F19" s="4">
        <v>0.1372886831054162</v>
      </c>
      <c r="G19" s="3">
        <v>5004</v>
      </c>
      <c r="H19" s="3">
        <v>68424</v>
      </c>
      <c r="I19" s="3">
        <v>9287</v>
      </c>
      <c r="J19" s="3">
        <v>1275</v>
      </c>
      <c r="K19" s="3">
        <v>6279</v>
      </c>
      <c r="L19" s="4">
        <v>8.0799372032273428E-2</v>
      </c>
      <c r="N19" t="s">
        <v>10</v>
      </c>
    </row>
    <row r="20" spans="1:17" x14ac:dyDescent="0.25">
      <c r="A20">
        <v>2019</v>
      </c>
      <c r="B20" t="s">
        <v>2</v>
      </c>
      <c r="D20" s="3">
        <v>79500</v>
      </c>
      <c r="E20" s="4">
        <v>0.9142961137865383</v>
      </c>
      <c r="F20" s="4">
        <v>0.85589171974522293</v>
      </c>
      <c r="G20" s="3">
        <v>65310.000000000007</v>
      </c>
      <c r="H20" s="3">
        <v>70708</v>
      </c>
      <c r="I20" s="3">
        <v>8792</v>
      </c>
      <c r="J20" s="3">
        <v>7525</v>
      </c>
      <c r="K20" s="3">
        <v>72835</v>
      </c>
      <c r="L20" s="4">
        <v>0.91616352201257867</v>
      </c>
    </row>
    <row r="21" spans="1:17" x14ac:dyDescent="0.25">
      <c r="A21">
        <v>2019</v>
      </c>
      <c r="B21" t="s">
        <v>20</v>
      </c>
      <c r="D21" s="3">
        <v>79500</v>
      </c>
      <c r="E21" s="4">
        <v>0.85969103360407706</v>
      </c>
      <c r="F21" s="4">
        <v>0.14410828025477709</v>
      </c>
      <c r="G21" s="3">
        <v>5398</v>
      </c>
      <c r="H21" s="3">
        <v>70708</v>
      </c>
      <c r="I21" s="3">
        <v>8792</v>
      </c>
      <c r="J21" s="3">
        <v>1267</v>
      </c>
      <c r="K21" s="3">
        <v>6665</v>
      </c>
      <c r="L21" s="4">
        <v>8.3836477987421387E-2</v>
      </c>
      <c r="N21" s="10" t="s">
        <v>34</v>
      </c>
    </row>
    <row r="22" spans="1:17" x14ac:dyDescent="0.25">
      <c r="A22">
        <v>2020</v>
      </c>
      <c r="B22" t="s">
        <v>2</v>
      </c>
      <c r="D22" s="3">
        <v>79845</v>
      </c>
      <c r="E22" s="4">
        <v>0.91064735360746896</v>
      </c>
      <c r="F22" s="4">
        <v>0.84694656488549613</v>
      </c>
      <c r="G22" s="3">
        <v>66327</v>
      </c>
      <c r="H22" s="3">
        <v>71985</v>
      </c>
      <c r="I22" s="3">
        <v>7860</v>
      </c>
      <c r="J22" s="3">
        <v>6657</v>
      </c>
      <c r="K22" s="3">
        <v>72984</v>
      </c>
      <c r="L22" s="4">
        <v>0.91407101258688706</v>
      </c>
      <c r="O22" t="s">
        <v>38</v>
      </c>
      <c r="P22" t="s">
        <v>37</v>
      </c>
    </row>
    <row r="23" spans="1:17" x14ac:dyDescent="0.25">
      <c r="A23">
        <v>2020</v>
      </c>
      <c r="B23" t="s">
        <v>20</v>
      </c>
      <c r="D23" s="3">
        <v>79845</v>
      </c>
      <c r="E23" s="4">
        <v>0.84891222805701427</v>
      </c>
      <c r="F23" s="4">
        <v>0.15305343511450381</v>
      </c>
      <c r="G23" s="3">
        <v>5658</v>
      </c>
      <c r="H23" s="3">
        <v>71985</v>
      </c>
      <c r="I23" s="3">
        <v>7860</v>
      </c>
      <c r="J23" s="3">
        <v>1203</v>
      </c>
      <c r="K23" s="3">
        <v>6861</v>
      </c>
      <c r="L23" s="4">
        <v>8.5928987413112903E-2</v>
      </c>
      <c r="N23" t="s">
        <v>35</v>
      </c>
      <c r="O23" s="3">
        <f>$J$43</f>
        <v>3417.5010284917548</v>
      </c>
      <c r="P23" s="4">
        <f>$O$23/$O$29</f>
        <v>3.9108791760628779E-2</v>
      </c>
      <c r="Q23">
        <f>O23/SUM(O23,O26)</f>
        <v>0.24554008333042615</v>
      </c>
    </row>
    <row r="24" spans="1:17" x14ac:dyDescent="0.25">
      <c r="A24">
        <v>2021</v>
      </c>
      <c r="B24" t="s">
        <v>2</v>
      </c>
      <c r="D24" s="3">
        <v>81198</v>
      </c>
      <c r="E24" s="4">
        <v>0.909637728817275</v>
      </c>
      <c r="F24" s="4">
        <v>0.8300794551645857</v>
      </c>
      <c r="G24" s="3">
        <v>66389</v>
      </c>
      <c r="H24" s="3">
        <v>72388</v>
      </c>
      <c r="I24" s="3">
        <v>8810</v>
      </c>
      <c r="J24" s="3">
        <v>7313</v>
      </c>
      <c r="K24" s="3">
        <v>73702</v>
      </c>
      <c r="L24" s="4">
        <v>0.90768245523288749</v>
      </c>
      <c r="N24" t="s">
        <v>36</v>
      </c>
      <c r="O24" s="3">
        <f>$G$43</f>
        <v>13390.387056796264</v>
      </c>
      <c r="P24" s="4">
        <f>$O$24/$O$29</f>
        <v>0.15323531862390702</v>
      </c>
    </row>
    <row r="25" spans="1:17" x14ac:dyDescent="0.25">
      <c r="A25">
        <v>2021</v>
      </c>
      <c r="B25" t="s">
        <v>20</v>
      </c>
      <c r="D25" s="3">
        <v>81198</v>
      </c>
      <c r="E25" s="4">
        <v>0.87436233785162509</v>
      </c>
      <c r="F25" s="4">
        <v>0.1699205448354143</v>
      </c>
      <c r="G25" s="3">
        <v>5999</v>
      </c>
      <c r="H25" s="3">
        <v>72388</v>
      </c>
      <c r="I25" s="3">
        <v>8810</v>
      </c>
      <c r="J25" s="3">
        <v>1497</v>
      </c>
      <c r="K25" s="3">
        <v>7496</v>
      </c>
      <c r="L25" s="4">
        <v>9.2317544767112486E-2</v>
      </c>
      <c r="N25" t="s">
        <v>42</v>
      </c>
      <c r="O25" s="3">
        <f>SUM($O$23:$O$24)</f>
        <v>16807.888085288017</v>
      </c>
      <c r="P25" s="4">
        <f>$O$25/$O$29</f>
        <v>0.1923441103845358</v>
      </c>
    </row>
    <row r="26" spans="1:17" x14ac:dyDescent="0.25">
      <c r="A26">
        <v>2022</v>
      </c>
      <c r="B26" t="s">
        <v>2</v>
      </c>
      <c r="D26" s="3">
        <v>81739</v>
      </c>
      <c r="E26" s="4">
        <v>0.89327290982605623</v>
      </c>
      <c r="F26" s="4">
        <v>0.81772073284339097</v>
      </c>
      <c r="G26" s="3">
        <v>65836</v>
      </c>
      <c r="H26" s="3">
        <v>72078</v>
      </c>
      <c r="I26" s="3">
        <v>9661</v>
      </c>
      <c r="J26" s="3">
        <v>7900</v>
      </c>
      <c r="K26" s="3">
        <v>73736</v>
      </c>
      <c r="L26" s="4">
        <v>0.90209080120872531</v>
      </c>
      <c r="N26" t="s">
        <v>39</v>
      </c>
      <c r="O26" s="3">
        <f>$J$42</f>
        <v>10500.800953562979</v>
      </c>
      <c r="P26" s="4">
        <f>$O$26/$O$29</f>
        <v>0.12016781688986038</v>
      </c>
    </row>
    <row r="27" spans="1:17" x14ac:dyDescent="0.25">
      <c r="A27">
        <v>2022</v>
      </c>
      <c r="B27" t="s">
        <v>20</v>
      </c>
      <c r="D27" s="3">
        <v>81739</v>
      </c>
      <c r="E27" s="4">
        <v>0.83271077908217717</v>
      </c>
      <c r="F27" s="4">
        <v>0.18227926715660911</v>
      </c>
      <c r="G27" s="3">
        <v>6242</v>
      </c>
      <c r="H27" s="3">
        <v>72078</v>
      </c>
      <c r="I27" s="3">
        <v>9661</v>
      </c>
      <c r="J27" s="3">
        <v>1761</v>
      </c>
      <c r="K27" s="3">
        <v>8003</v>
      </c>
      <c r="L27" s="4">
        <v>9.7909198791274674E-2</v>
      </c>
      <c r="N27" t="s">
        <v>40</v>
      </c>
      <c r="O27" s="3">
        <f>$G$42</f>
        <v>60075.780658118478</v>
      </c>
      <c r="P27" s="4">
        <f>$O$27/$O$29</f>
        <v>0.68748807272560397</v>
      </c>
    </row>
    <row r="28" spans="1:17" x14ac:dyDescent="0.25">
      <c r="A28">
        <v>2023</v>
      </c>
      <c r="B28" t="s">
        <v>2</v>
      </c>
      <c r="C28" t="s">
        <v>3</v>
      </c>
      <c r="D28" s="3">
        <v>82117.287878787844</v>
      </c>
      <c r="E28" s="4">
        <v>0.84781559716634147</v>
      </c>
      <c r="F28" s="4">
        <v>0.81419246700668424</v>
      </c>
      <c r="G28" s="3">
        <f t="shared" ref="G28:G43" si="0">K26*E28</f>
        <v>62514.530872657357</v>
      </c>
      <c r="H28" s="3">
        <f>G28+G29</f>
        <v>69299.599096779595</v>
      </c>
      <c r="I28" s="3">
        <f t="shared" ref="I28:I43" si="1">D28-H28</f>
        <v>12817.688782008248</v>
      </c>
      <c r="J28" s="3">
        <f t="shared" ref="J28:J43" si="2">I28*F28</f>
        <v>10436.065650747198</v>
      </c>
      <c r="K28" s="3">
        <f t="shared" ref="K28:K43" si="3">J28+G28</f>
        <v>72950.596523404558</v>
      </c>
      <c r="L28" s="4">
        <f t="shared" ref="L28:L43" si="4">K28/D28</f>
        <v>0.88837074881340328</v>
      </c>
      <c r="N28" t="s">
        <v>43</v>
      </c>
      <c r="O28" s="3">
        <f>SUM($O$26:$O$27)</f>
        <v>70576.581611681453</v>
      </c>
      <c r="P28" s="4">
        <f>$O$28/$O$29</f>
        <v>0.80765588961546431</v>
      </c>
    </row>
    <row r="29" spans="1:17" x14ac:dyDescent="0.25">
      <c r="A29">
        <v>2023</v>
      </c>
      <c r="B29" t="s">
        <v>20</v>
      </c>
      <c r="C29" t="s">
        <v>3</v>
      </c>
      <c r="D29" s="3">
        <v>82117.287878787844</v>
      </c>
      <c r="E29" s="4">
        <v>0.84781559716634147</v>
      </c>
      <c r="F29" s="4">
        <v>0.185807532993298</v>
      </c>
      <c r="G29" s="3">
        <f t="shared" si="0"/>
        <v>6785.0682241222312</v>
      </c>
      <c r="H29" s="3">
        <f t="shared" ref="H29" si="5">G29+G28</f>
        <v>69299.599096779595</v>
      </c>
      <c r="I29" s="3">
        <f t="shared" si="1"/>
        <v>12817.688782008248</v>
      </c>
      <c r="J29" s="3">
        <f t="shared" si="2"/>
        <v>2381.6231312608234</v>
      </c>
      <c r="K29" s="3">
        <f t="shared" si="3"/>
        <v>9166.6913553830545</v>
      </c>
      <c r="L29" s="4">
        <f t="shared" si="4"/>
        <v>0.11162925118659395</v>
      </c>
      <c r="N29" t="s">
        <v>41</v>
      </c>
      <c r="O29" s="3">
        <f>SUM($O$25,$O$28)</f>
        <v>87384.469696969463</v>
      </c>
      <c r="P29" s="11">
        <f>$O$29/$O$29</f>
        <v>1</v>
      </c>
    </row>
    <row r="30" spans="1:17" x14ac:dyDescent="0.25">
      <c r="A30">
        <v>2024</v>
      </c>
      <c r="B30" t="s">
        <v>2</v>
      </c>
      <c r="C30" t="s">
        <v>3</v>
      </c>
      <c r="D30" s="3">
        <v>82869.742424242198</v>
      </c>
      <c r="E30" s="4">
        <v>0.84781559716634147</v>
      </c>
      <c r="F30" s="4">
        <v>0.80565924552995938</v>
      </c>
      <c r="G30" s="3">
        <f t="shared" si="0"/>
        <v>61848.653555131066</v>
      </c>
      <c r="H30" s="3">
        <f t="shared" ref="H30" si="6">G30+G31</f>
        <v>69621.828037572603</v>
      </c>
      <c r="I30" s="3">
        <f t="shared" si="1"/>
        <v>13247.914386669596</v>
      </c>
      <c r="J30" s="3">
        <f t="shared" si="2"/>
        <v>10673.304709609722</v>
      </c>
      <c r="K30" s="3">
        <f t="shared" si="3"/>
        <v>72521.958264740795</v>
      </c>
      <c r="L30" s="4">
        <f t="shared" si="4"/>
        <v>0.87513193770378694</v>
      </c>
    </row>
    <row r="31" spans="1:17" x14ac:dyDescent="0.25">
      <c r="A31">
        <v>2024</v>
      </c>
      <c r="B31" t="s">
        <v>20</v>
      </c>
      <c r="C31" t="s">
        <v>3</v>
      </c>
      <c r="D31" s="3">
        <v>82869.742424242198</v>
      </c>
      <c r="E31" s="4">
        <v>0.84798038693391942</v>
      </c>
      <c r="F31" s="4">
        <v>0.19434075447002999</v>
      </c>
      <c r="G31" s="3">
        <f t="shared" si="0"/>
        <v>7773.1744824415364</v>
      </c>
      <c r="H31" s="3">
        <f t="shared" ref="H31" si="7">G31+G30</f>
        <v>69621.828037572603</v>
      </c>
      <c r="I31" s="3">
        <f t="shared" si="1"/>
        <v>13247.914386669596</v>
      </c>
      <c r="J31" s="3">
        <f t="shared" si="2"/>
        <v>2574.6096770597337</v>
      </c>
      <c r="K31" s="3">
        <f t="shared" si="3"/>
        <v>10347.784159501271</v>
      </c>
      <c r="L31" s="4">
        <f t="shared" si="4"/>
        <v>0.12486806229621143</v>
      </c>
    </row>
    <row r="32" spans="1:17" x14ac:dyDescent="0.25">
      <c r="A32">
        <v>2025</v>
      </c>
      <c r="B32" t="s">
        <v>2</v>
      </c>
      <c r="C32" t="s">
        <v>3</v>
      </c>
      <c r="D32" s="3">
        <v>83622.196969696786</v>
      </c>
      <c r="E32" s="4">
        <v>0.84781559716634147</v>
      </c>
      <c r="F32" s="4">
        <v>0.79712602405322031</v>
      </c>
      <c r="G32" s="3">
        <f t="shared" si="0"/>
        <v>61485.247353893712</v>
      </c>
      <c r="H32" s="3">
        <f t="shared" ref="H32" si="8">G32+G33</f>
        <v>70261.670578322868</v>
      </c>
      <c r="I32" s="3">
        <f t="shared" si="1"/>
        <v>13360.526391373918</v>
      </c>
      <c r="J32" s="3">
        <f t="shared" si="2"/>
        <v>10650.023281614011</v>
      </c>
      <c r="K32" s="3">
        <f t="shared" si="3"/>
        <v>72135.270635507724</v>
      </c>
      <c r="L32" s="4">
        <f t="shared" si="4"/>
        <v>0.86263304779768313</v>
      </c>
    </row>
    <row r="33" spans="1:15" x14ac:dyDescent="0.25">
      <c r="A33">
        <v>2025</v>
      </c>
      <c r="B33" t="s">
        <v>20</v>
      </c>
      <c r="C33" t="s">
        <v>3</v>
      </c>
      <c r="D33" s="3">
        <v>83622.196969696786</v>
      </c>
      <c r="E33" s="4">
        <v>0.84814517670149736</v>
      </c>
      <c r="F33" s="4">
        <v>0.2028739759467619</v>
      </c>
      <c r="G33" s="3">
        <f t="shared" si="0"/>
        <v>8776.4232244291597</v>
      </c>
      <c r="H33" s="3">
        <f t="shared" ref="H33" si="9">G33+G32</f>
        <v>70261.670578322868</v>
      </c>
      <c r="I33" s="3">
        <f t="shared" si="1"/>
        <v>13360.526391373918</v>
      </c>
      <c r="J33" s="3">
        <f t="shared" si="2"/>
        <v>2710.5031097596698</v>
      </c>
      <c r="K33" s="3">
        <f t="shared" si="3"/>
        <v>11486.926334188829</v>
      </c>
      <c r="L33" s="4">
        <f t="shared" si="4"/>
        <v>0.13736695220231404</v>
      </c>
      <c r="O33" s="3">
        <v>7900</v>
      </c>
    </row>
    <row r="34" spans="1:15" x14ac:dyDescent="0.25">
      <c r="A34">
        <v>2026</v>
      </c>
      <c r="B34" t="s">
        <v>2</v>
      </c>
      <c r="C34" t="s">
        <v>3</v>
      </c>
      <c r="D34" s="3">
        <v>84374.651515151374</v>
      </c>
      <c r="E34" s="4">
        <v>0.84781559716634147</v>
      </c>
      <c r="F34" s="4">
        <v>0.78859280257649544</v>
      </c>
      <c r="G34" s="3">
        <f t="shared" si="0"/>
        <v>61157.40755059864</v>
      </c>
      <c r="H34" s="3">
        <f t="shared" ref="H34" si="10">G34+G35</f>
        <v>70901.881643987101</v>
      </c>
      <c r="I34" s="3">
        <f t="shared" si="1"/>
        <v>13472.769871164273</v>
      </c>
      <c r="J34" s="3">
        <f t="shared" si="2"/>
        <v>10624.529351169604</v>
      </c>
      <c r="K34" s="3">
        <f t="shared" si="3"/>
        <v>71781.936901768247</v>
      </c>
      <c r="L34" s="4">
        <f t="shared" si="4"/>
        <v>0.85075239556845084</v>
      </c>
      <c r="O34" s="3">
        <v>1761</v>
      </c>
    </row>
    <row r="35" spans="1:15" x14ac:dyDescent="0.25">
      <c r="A35">
        <v>2026</v>
      </c>
      <c r="B35" t="s">
        <v>20</v>
      </c>
      <c r="C35" t="s">
        <v>3</v>
      </c>
      <c r="D35" s="3">
        <v>84374.651515151374</v>
      </c>
      <c r="E35" s="4">
        <v>0.84830996646907531</v>
      </c>
      <c r="F35" s="4">
        <v>0.2114071974234939</v>
      </c>
      <c r="G35" s="3">
        <f t="shared" si="0"/>
        <v>9744.4740933884641</v>
      </c>
      <c r="H35" s="3">
        <f t="shared" ref="H35" si="11">G35+G34</f>
        <v>70901.881643987101</v>
      </c>
      <c r="I35" s="3">
        <f t="shared" si="1"/>
        <v>13472.769871164273</v>
      </c>
      <c r="J35" s="3">
        <f t="shared" si="2"/>
        <v>2848.240519994526</v>
      </c>
      <c r="K35" s="3">
        <f t="shared" si="3"/>
        <v>12592.71461338299</v>
      </c>
      <c r="L35" s="4">
        <f t="shared" si="4"/>
        <v>0.14924760443154758</v>
      </c>
      <c r="O35" s="3">
        <f>SUM(O33:O34)</f>
        <v>9661</v>
      </c>
    </row>
    <row r="36" spans="1:15" x14ac:dyDescent="0.25">
      <c r="A36">
        <v>2027</v>
      </c>
      <c r="B36" t="s">
        <v>2</v>
      </c>
      <c r="C36" t="s">
        <v>3</v>
      </c>
      <c r="D36" s="3">
        <v>85127.106060605962</v>
      </c>
      <c r="E36" s="4">
        <v>0.84781559716634147</v>
      </c>
      <c r="F36" s="4">
        <v>0.78005958109975637</v>
      </c>
      <c r="G36" s="3">
        <f t="shared" si="0"/>
        <v>60857.845700129292</v>
      </c>
      <c r="H36" s="3">
        <f t="shared" ref="H36" si="12">G36+G37</f>
        <v>71534.145560019911</v>
      </c>
      <c r="I36" s="3">
        <f t="shared" si="1"/>
        <v>13592.96050058605</v>
      </c>
      <c r="J36" s="3">
        <f t="shared" si="2"/>
        <v>10603.319073992689</v>
      </c>
      <c r="K36" s="3">
        <f t="shared" si="3"/>
        <v>71461.164774121979</v>
      </c>
      <c r="L36" s="4">
        <f t="shared" si="4"/>
        <v>0.83946427972361048</v>
      </c>
      <c r="O36">
        <f>O34/O35</f>
        <v>0.18227926715660905</v>
      </c>
    </row>
    <row r="37" spans="1:15" x14ac:dyDescent="0.25">
      <c r="A37">
        <v>2027</v>
      </c>
      <c r="B37" t="s">
        <v>20</v>
      </c>
      <c r="C37" t="s">
        <v>3</v>
      </c>
      <c r="D37" s="3">
        <v>85127.106060605962</v>
      </c>
      <c r="E37" s="4">
        <v>0.84781559716634147</v>
      </c>
      <c r="F37" s="4">
        <v>0.21994041890022589</v>
      </c>
      <c r="G37" s="3">
        <f t="shared" si="0"/>
        <v>10676.299859890614</v>
      </c>
      <c r="H37" s="3">
        <f t="shared" ref="H37" si="13">G37+G36</f>
        <v>71534.145560019911</v>
      </c>
      <c r="I37" s="3">
        <f t="shared" si="1"/>
        <v>13592.96050058605</v>
      </c>
      <c r="J37" s="3">
        <f t="shared" si="2"/>
        <v>2989.6414265931203</v>
      </c>
      <c r="K37" s="3">
        <f t="shared" si="3"/>
        <v>13665.941286483734</v>
      </c>
      <c r="L37" s="4">
        <f t="shared" si="4"/>
        <v>0.1605357202763866</v>
      </c>
    </row>
    <row r="38" spans="1:15" x14ac:dyDescent="0.25">
      <c r="A38">
        <v>2028</v>
      </c>
      <c r="B38" t="s">
        <v>2</v>
      </c>
      <c r="C38" t="s">
        <v>3</v>
      </c>
      <c r="D38" s="3">
        <v>85879.56060606055</v>
      </c>
      <c r="E38" s="4">
        <v>0.84781559716634147</v>
      </c>
      <c r="F38" s="8">
        <v>0.77152635962303151</v>
      </c>
      <c r="G38" s="3">
        <f t="shared" si="0"/>
        <v>60585.89008717455</v>
      </c>
      <c r="H38" s="3">
        <f t="shared" ref="H38" si="14">G38+G39</f>
        <v>72183.34829625659</v>
      </c>
      <c r="I38" s="3">
        <f t="shared" si="1"/>
        <v>13696.212309803959</v>
      </c>
      <c r="J38" s="3">
        <f t="shared" si="2"/>
        <v>10566.988824007201</v>
      </c>
      <c r="K38" s="3">
        <f t="shared" si="3"/>
        <v>71152.878911181746</v>
      </c>
      <c r="L38" s="4">
        <f t="shared" si="4"/>
        <v>0.8285193637350825</v>
      </c>
    </row>
    <row r="39" spans="1:15" x14ac:dyDescent="0.25">
      <c r="A39">
        <v>2028</v>
      </c>
      <c r="B39" t="s">
        <v>20</v>
      </c>
      <c r="C39" t="s">
        <v>3</v>
      </c>
      <c r="D39" s="3">
        <v>85879.56060606055</v>
      </c>
      <c r="E39" s="4">
        <v>0.84863954600423119</v>
      </c>
      <c r="F39" s="8">
        <v>0.2284736403769578</v>
      </c>
      <c r="G39" s="3">
        <f t="shared" si="0"/>
        <v>11597.458209082035</v>
      </c>
      <c r="H39" s="3">
        <f t="shared" ref="H39" si="15">G39+G38</f>
        <v>72183.34829625659</v>
      </c>
      <c r="I39" s="3">
        <f t="shared" si="1"/>
        <v>13696.212309803959</v>
      </c>
      <c r="J39" s="3">
        <f t="shared" si="2"/>
        <v>3129.2234857966123</v>
      </c>
      <c r="K39" s="3">
        <f t="shared" si="3"/>
        <v>14726.681694878647</v>
      </c>
      <c r="L39" s="4">
        <f t="shared" si="4"/>
        <v>0.17148063626491564</v>
      </c>
    </row>
    <row r="40" spans="1:15" x14ac:dyDescent="0.25">
      <c r="A40">
        <v>2029</v>
      </c>
      <c r="B40" t="s">
        <v>2</v>
      </c>
      <c r="C40" t="s">
        <v>3</v>
      </c>
      <c r="D40" s="3">
        <v>86632.015151515137</v>
      </c>
      <c r="E40" s="4">
        <v>0.84781559716634147</v>
      </c>
      <c r="F40" s="8">
        <v>0.76299313814628533</v>
      </c>
      <c r="G40" s="3">
        <f t="shared" si="0"/>
        <v>60324.520524187938</v>
      </c>
      <c r="H40" s="3">
        <f t="shared" ref="H40" si="16">G40+G41</f>
        <v>72824.591798332272</v>
      </c>
      <c r="I40" s="3">
        <f t="shared" si="1"/>
        <v>13807.423353182865</v>
      </c>
      <c r="J40" s="3">
        <f t="shared" si="2"/>
        <v>10534.969273959299</v>
      </c>
      <c r="K40" s="3">
        <f t="shared" si="3"/>
        <v>70859.489798147231</v>
      </c>
      <c r="L40" s="4">
        <f t="shared" si="4"/>
        <v>0.81793652928674765</v>
      </c>
    </row>
    <row r="41" spans="1:15" x14ac:dyDescent="0.25">
      <c r="A41">
        <v>2029</v>
      </c>
      <c r="B41" t="s">
        <v>20</v>
      </c>
      <c r="C41" t="s">
        <v>3</v>
      </c>
      <c r="D41" s="3">
        <v>86632.015151515137</v>
      </c>
      <c r="E41" s="4">
        <v>0.84880433577180914</v>
      </c>
      <c r="F41" s="8">
        <v>0.2370068618536898</v>
      </c>
      <c r="G41" s="3">
        <f t="shared" si="0"/>
        <v>12500.071274144331</v>
      </c>
      <c r="H41" s="3">
        <f t="shared" ref="H41" si="17">G41+G40</f>
        <v>72824.591798332272</v>
      </c>
      <c r="I41" s="3">
        <f t="shared" si="1"/>
        <v>13807.423353182865</v>
      </c>
      <c r="J41" s="3">
        <f t="shared" si="2"/>
        <v>3272.4540792232215</v>
      </c>
      <c r="K41" s="3">
        <f t="shared" si="3"/>
        <v>15772.525353367553</v>
      </c>
      <c r="L41" s="4">
        <f t="shared" si="4"/>
        <v>0.18206347071324824</v>
      </c>
    </row>
    <row r="42" spans="1:15" x14ac:dyDescent="0.25">
      <c r="A42">
        <v>2030</v>
      </c>
      <c r="B42" t="s">
        <v>2</v>
      </c>
      <c r="C42" t="s">
        <v>3</v>
      </c>
      <c r="D42" s="3">
        <v>87384.469696969725</v>
      </c>
      <c r="E42" s="4">
        <v>0.84781559716634147</v>
      </c>
      <c r="F42" s="8">
        <v>0.75445991666956047</v>
      </c>
      <c r="G42" s="3">
        <f t="shared" si="0"/>
        <v>60075.780658118478</v>
      </c>
      <c r="H42" s="3">
        <f t="shared" ref="H42" si="18">G42+G43</f>
        <v>73466.167714914744</v>
      </c>
      <c r="I42" s="3">
        <f t="shared" si="1"/>
        <v>13918.301982054982</v>
      </c>
      <c r="J42" s="3">
        <f t="shared" si="2"/>
        <v>10500.800953562979</v>
      </c>
      <c r="K42" s="3">
        <f t="shared" si="3"/>
        <v>70576.581611681453</v>
      </c>
      <c r="L42" s="4">
        <f t="shared" si="4"/>
        <v>0.80765588961546186</v>
      </c>
    </row>
    <row r="43" spans="1:15" x14ac:dyDescent="0.25">
      <c r="A43">
        <v>2030</v>
      </c>
      <c r="B43" t="s">
        <v>20</v>
      </c>
      <c r="C43" t="s">
        <v>3</v>
      </c>
      <c r="D43" s="3">
        <v>87384.469696969725</v>
      </c>
      <c r="E43" s="4">
        <v>0.84896912553938708</v>
      </c>
      <c r="F43" s="8">
        <v>0.24554008333042179</v>
      </c>
      <c r="G43" s="3">
        <f t="shared" si="0"/>
        <v>13390.387056796264</v>
      </c>
      <c r="H43" s="3">
        <f t="shared" ref="H43" si="19">G43+G42</f>
        <v>73466.167714914744</v>
      </c>
      <c r="I43" s="3">
        <f t="shared" si="1"/>
        <v>13918.301982054982</v>
      </c>
      <c r="J43" s="3">
        <f t="shared" si="2"/>
        <v>3417.5010284917548</v>
      </c>
      <c r="K43" s="3">
        <f t="shared" si="3"/>
        <v>16807.888085288017</v>
      </c>
      <c r="L43" s="4">
        <f t="shared" si="4"/>
        <v>0.19234411038453522</v>
      </c>
    </row>
    <row r="45" spans="1:15" x14ac:dyDescent="0.25">
      <c r="G45" s="8"/>
    </row>
    <row r="46" spans="1:15" x14ac:dyDescent="0.25">
      <c r="G46" s="8"/>
      <c r="H46" s="12"/>
    </row>
    <row r="47" spans="1:15" x14ac:dyDescent="0.25">
      <c r="G47" s="8"/>
    </row>
    <row r="48" spans="1:15" x14ac:dyDescent="0.25">
      <c r="G48" s="8"/>
      <c r="H48" s="12"/>
    </row>
    <row r="49" spans="7:7" x14ac:dyDescent="0.25">
      <c r="G49" s="8"/>
    </row>
  </sheetData>
  <mergeCells count="4">
    <mergeCell ref="D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9668-C753-4CFF-A159-CE89605F2E3C}">
  <dimension ref="A2:P80"/>
  <sheetViews>
    <sheetView topLeftCell="A45" workbookViewId="0">
      <selection activeCell="F72" sqref="F72"/>
    </sheetView>
  </sheetViews>
  <sheetFormatPr defaultRowHeight="15" x14ac:dyDescent="0.25"/>
  <cols>
    <col min="1" max="1" width="10.85546875" bestFit="1" customWidth="1"/>
    <col min="2" max="2" width="14" bestFit="1" customWidth="1"/>
    <col min="3" max="3" width="9.42578125" bestFit="1" customWidth="1"/>
    <col min="4" max="4" width="9.5703125" bestFit="1" customWidth="1"/>
    <col min="5" max="5" width="7.85546875" customWidth="1"/>
    <col min="6" max="6" width="9" bestFit="1" customWidth="1"/>
    <col min="7" max="8" width="15.85546875" customWidth="1"/>
    <col min="9" max="10" width="14.140625" customWidth="1"/>
    <col min="11" max="11" width="14.85546875" bestFit="1" customWidth="1"/>
    <col min="12" max="12" width="12.140625" bestFit="1" customWidth="1"/>
    <col min="14" max="14" width="16.5703125" customWidth="1"/>
  </cols>
  <sheetData>
    <row r="2" spans="1:15" x14ac:dyDescent="0.25">
      <c r="A2" s="7"/>
      <c r="B2" s="7"/>
      <c r="C2" s="7"/>
      <c r="D2" s="14" t="s">
        <v>5</v>
      </c>
      <c r="E2" s="14"/>
      <c r="F2" s="14"/>
      <c r="G2" s="14" t="s">
        <v>6</v>
      </c>
      <c r="H2" s="14"/>
      <c r="I2" s="14" t="s">
        <v>8</v>
      </c>
      <c r="J2" s="14"/>
      <c r="K2" s="14" t="s">
        <v>9</v>
      </c>
      <c r="L2" s="14"/>
    </row>
    <row r="3" spans="1:15" s="1" customFormat="1" x14ac:dyDescent="0.25">
      <c r="A3" s="6" t="s">
        <v>0</v>
      </c>
      <c r="B3" s="6" t="s">
        <v>22</v>
      </c>
      <c r="C3" s="6" t="s">
        <v>1</v>
      </c>
      <c r="D3" s="6" t="s">
        <v>18</v>
      </c>
      <c r="E3" s="6" t="s">
        <v>17</v>
      </c>
      <c r="F3" s="6" t="s">
        <v>16</v>
      </c>
      <c r="G3" s="6" t="s">
        <v>13</v>
      </c>
      <c r="H3" s="6" t="s">
        <v>12</v>
      </c>
      <c r="I3" s="6" t="s">
        <v>15</v>
      </c>
      <c r="J3" s="6" t="s">
        <v>14</v>
      </c>
      <c r="K3" s="6" t="s">
        <v>11</v>
      </c>
      <c r="L3" s="6" t="s">
        <v>21</v>
      </c>
    </row>
    <row r="4" spans="1:15" x14ac:dyDescent="0.25">
      <c r="A4">
        <v>2011</v>
      </c>
      <c r="B4" t="s">
        <v>2</v>
      </c>
      <c r="D4" s="3">
        <v>73394</v>
      </c>
      <c r="E4" s="4"/>
      <c r="F4" s="4">
        <v>0.93021227893288283</v>
      </c>
      <c r="G4" s="3"/>
      <c r="H4" s="3"/>
      <c r="I4" s="3"/>
      <c r="J4" s="3"/>
      <c r="K4" s="3">
        <v>68272</v>
      </c>
      <c r="L4" s="11">
        <v>0.93021227893288283</v>
      </c>
      <c r="M4" s="3"/>
      <c r="N4" s="10" t="s">
        <v>23</v>
      </c>
    </row>
    <row r="5" spans="1:15" x14ac:dyDescent="0.25">
      <c r="A5">
        <v>2011</v>
      </c>
      <c r="B5" t="s">
        <v>20</v>
      </c>
      <c r="D5" s="3">
        <v>73394</v>
      </c>
      <c r="E5" s="4"/>
      <c r="F5" s="4">
        <v>6.9787721067117198E-2</v>
      </c>
      <c r="G5" s="3"/>
      <c r="H5" s="3"/>
      <c r="I5" s="3"/>
      <c r="J5" s="3"/>
      <c r="K5" s="3">
        <v>5122</v>
      </c>
      <c r="L5" s="11">
        <v>6.9787721067117198E-2</v>
      </c>
      <c r="M5" s="3"/>
      <c r="N5" s="13" t="s">
        <v>18</v>
      </c>
      <c r="O5" t="s">
        <v>24</v>
      </c>
    </row>
    <row r="6" spans="1:15" x14ac:dyDescent="0.25">
      <c r="A6">
        <v>2012</v>
      </c>
      <c r="B6" t="s">
        <v>2</v>
      </c>
      <c r="D6" s="3">
        <v>74038</v>
      </c>
      <c r="E6" s="4">
        <v>0.90148230606983826</v>
      </c>
      <c r="F6" s="4">
        <v>0.90070658237262924</v>
      </c>
      <c r="G6" s="3">
        <v>61546</v>
      </c>
      <c r="H6" s="3">
        <v>65971</v>
      </c>
      <c r="I6" s="3">
        <v>8067</v>
      </c>
      <c r="J6" s="3">
        <v>7266</v>
      </c>
      <c r="K6" s="3">
        <v>68812</v>
      </c>
      <c r="L6" s="11">
        <v>0.92941462492233717</v>
      </c>
      <c r="M6" s="3"/>
      <c r="N6" s="13" t="s">
        <v>17</v>
      </c>
      <c r="O6" t="s">
        <v>25</v>
      </c>
    </row>
    <row r="7" spans="1:15" x14ac:dyDescent="0.25">
      <c r="A7">
        <v>2012</v>
      </c>
      <c r="B7" t="s">
        <v>20</v>
      </c>
      <c r="D7" s="3">
        <v>74038</v>
      </c>
      <c r="E7" s="4">
        <v>0.86392034361577508</v>
      </c>
      <c r="F7" s="4">
        <v>9.9293417627370775E-2</v>
      </c>
      <c r="G7" s="3">
        <v>4425</v>
      </c>
      <c r="H7" s="3">
        <v>65971</v>
      </c>
      <c r="I7" s="3">
        <v>8067</v>
      </c>
      <c r="J7" s="3">
        <v>801</v>
      </c>
      <c r="K7" s="3">
        <v>5226</v>
      </c>
      <c r="L7" s="11">
        <v>7.0585375077662826E-2</v>
      </c>
      <c r="M7" s="3"/>
      <c r="N7" s="13" t="s">
        <v>16</v>
      </c>
      <c r="O7" t="s">
        <v>26</v>
      </c>
    </row>
    <row r="8" spans="1:15" x14ac:dyDescent="0.25">
      <c r="A8">
        <v>2013</v>
      </c>
      <c r="B8" t="s">
        <v>2</v>
      </c>
      <c r="D8" s="3">
        <v>74702</v>
      </c>
      <c r="E8" s="4">
        <v>0.90174678835086908</v>
      </c>
      <c r="F8" s="4">
        <v>0.89883792048929667</v>
      </c>
      <c r="G8" s="3">
        <v>62051</v>
      </c>
      <c r="H8" s="3">
        <v>66527</v>
      </c>
      <c r="I8" s="3">
        <v>8175</v>
      </c>
      <c r="J8" s="3">
        <v>7348</v>
      </c>
      <c r="K8" s="3">
        <v>69399</v>
      </c>
      <c r="L8" s="11">
        <v>0.92901127145190221</v>
      </c>
      <c r="M8" s="3"/>
      <c r="N8" s="13" t="s">
        <v>13</v>
      </c>
      <c r="O8" t="s">
        <v>27</v>
      </c>
    </row>
    <row r="9" spans="1:15" x14ac:dyDescent="0.25">
      <c r="A9">
        <v>2013</v>
      </c>
      <c r="B9" t="s">
        <v>20</v>
      </c>
      <c r="D9" s="3">
        <v>74702</v>
      </c>
      <c r="E9" s="4">
        <v>0.85648679678530426</v>
      </c>
      <c r="F9" s="4">
        <v>0.1011620795107034</v>
      </c>
      <c r="G9" s="3">
        <v>4476</v>
      </c>
      <c r="H9" s="3">
        <v>66527</v>
      </c>
      <c r="I9" s="3">
        <v>8175</v>
      </c>
      <c r="J9" s="3">
        <v>827</v>
      </c>
      <c r="K9" s="3">
        <v>5303</v>
      </c>
      <c r="L9" s="11">
        <v>7.0988728548097776E-2</v>
      </c>
      <c r="M9" s="3"/>
      <c r="N9" s="13" t="s">
        <v>12</v>
      </c>
      <c r="O9" t="s">
        <v>28</v>
      </c>
    </row>
    <row r="10" spans="1:15" x14ac:dyDescent="0.25">
      <c r="A10">
        <v>2014</v>
      </c>
      <c r="B10" t="s">
        <v>2</v>
      </c>
      <c r="D10" s="3">
        <v>75837</v>
      </c>
      <c r="E10" s="4">
        <v>0.90090635311748013</v>
      </c>
      <c r="F10" s="4">
        <v>0.884406779661017</v>
      </c>
      <c r="G10" s="3">
        <v>62522</v>
      </c>
      <c r="H10" s="3">
        <v>66987</v>
      </c>
      <c r="I10" s="3">
        <v>8850</v>
      </c>
      <c r="J10" s="3">
        <v>7827</v>
      </c>
      <c r="K10" s="3">
        <v>70349</v>
      </c>
      <c r="L10" s="11">
        <v>0.92763426823318429</v>
      </c>
      <c r="M10" s="3"/>
      <c r="N10" s="13" t="s">
        <v>15</v>
      </c>
      <c r="O10" t="s">
        <v>29</v>
      </c>
    </row>
    <row r="11" spans="1:15" x14ac:dyDescent="0.25">
      <c r="A11">
        <v>2014</v>
      </c>
      <c r="B11" t="s">
        <v>20</v>
      </c>
      <c r="D11" s="3">
        <v>75837</v>
      </c>
      <c r="E11" s="4">
        <v>0.84197623986422776</v>
      </c>
      <c r="F11" s="4">
        <v>0.1155932203389831</v>
      </c>
      <c r="G11" s="3">
        <v>4465</v>
      </c>
      <c r="H11" s="3">
        <v>66987</v>
      </c>
      <c r="I11" s="3">
        <v>8850</v>
      </c>
      <c r="J11" s="3">
        <v>1023</v>
      </c>
      <c r="K11" s="3">
        <v>5488</v>
      </c>
      <c r="L11" s="11">
        <v>7.2365731766815669E-2</v>
      </c>
      <c r="M11" s="3"/>
      <c r="N11" s="13" t="s">
        <v>14</v>
      </c>
      <c r="O11" t="s">
        <v>30</v>
      </c>
    </row>
    <row r="12" spans="1:15" x14ac:dyDescent="0.25">
      <c r="A12">
        <v>2015</v>
      </c>
      <c r="B12" t="s">
        <v>2</v>
      </c>
      <c r="D12" s="3">
        <v>76117</v>
      </c>
      <c r="E12" s="4">
        <v>0.89543561386800097</v>
      </c>
      <c r="F12" s="4">
        <v>0.87858308086693082</v>
      </c>
      <c r="G12" s="3">
        <v>62993</v>
      </c>
      <c r="H12" s="3">
        <v>67535</v>
      </c>
      <c r="I12" s="3">
        <v>8582</v>
      </c>
      <c r="J12" s="3">
        <v>7540</v>
      </c>
      <c r="K12" s="3">
        <v>70533</v>
      </c>
      <c r="L12" s="11">
        <v>0.92663925272935088</v>
      </c>
      <c r="M12" s="3"/>
      <c r="N12" s="13" t="s">
        <v>11</v>
      </c>
      <c r="O12" t="s">
        <v>31</v>
      </c>
    </row>
    <row r="13" spans="1:15" x14ac:dyDescent="0.25">
      <c r="A13">
        <v>2015</v>
      </c>
      <c r="B13" t="s">
        <v>20</v>
      </c>
      <c r="D13" s="3">
        <v>76117</v>
      </c>
      <c r="E13" s="4">
        <v>0.82762390670553931</v>
      </c>
      <c r="F13" s="4">
        <v>0.12141691913306921</v>
      </c>
      <c r="G13" s="3">
        <v>4542</v>
      </c>
      <c r="H13" s="3">
        <v>67535</v>
      </c>
      <c r="I13" s="3">
        <v>8582</v>
      </c>
      <c r="J13" s="3">
        <v>1042</v>
      </c>
      <c r="K13" s="3">
        <v>5584</v>
      </c>
      <c r="L13" s="11">
        <v>7.3360747270649132E-2</v>
      </c>
      <c r="M13" s="3"/>
      <c r="N13" s="13" t="s">
        <v>21</v>
      </c>
      <c r="O13" t="s">
        <v>32</v>
      </c>
    </row>
    <row r="14" spans="1:15" x14ac:dyDescent="0.25">
      <c r="A14">
        <v>2016</v>
      </c>
      <c r="B14" t="s">
        <v>2</v>
      </c>
      <c r="D14" s="3">
        <v>76383</v>
      </c>
      <c r="E14" s="4">
        <v>0.89981994243829133</v>
      </c>
      <c r="F14" s="4">
        <v>0.87191227858778164</v>
      </c>
      <c r="G14" s="3">
        <v>63467</v>
      </c>
      <c r="H14" s="3">
        <v>68084</v>
      </c>
      <c r="I14" s="3">
        <v>8299</v>
      </c>
      <c r="J14" s="3">
        <v>7236</v>
      </c>
      <c r="K14" s="3">
        <v>70703</v>
      </c>
      <c r="L14" s="11">
        <v>0.92563790372203236</v>
      </c>
      <c r="M14" s="3"/>
    </row>
    <row r="15" spans="1:15" x14ac:dyDescent="0.25">
      <c r="A15">
        <v>2016</v>
      </c>
      <c r="B15" t="s">
        <v>20</v>
      </c>
      <c r="D15" s="3">
        <v>76383</v>
      </c>
      <c r="E15" s="4">
        <v>0.82682664756446989</v>
      </c>
      <c r="F15" s="4">
        <v>0.1280877214122183</v>
      </c>
      <c r="G15" s="3">
        <v>4617</v>
      </c>
      <c r="H15" s="3">
        <v>68084</v>
      </c>
      <c r="I15" s="3">
        <v>8299</v>
      </c>
      <c r="J15" s="3">
        <v>1063</v>
      </c>
      <c r="K15" s="3">
        <v>5680</v>
      </c>
      <c r="L15" s="11">
        <v>7.436209627796761E-2</v>
      </c>
      <c r="M15" s="3"/>
      <c r="N15" s="2" t="s">
        <v>19</v>
      </c>
    </row>
    <row r="16" spans="1:15" x14ac:dyDescent="0.25">
      <c r="A16">
        <v>2017</v>
      </c>
      <c r="B16" t="s">
        <v>2</v>
      </c>
      <c r="D16" s="3">
        <v>76252</v>
      </c>
      <c r="E16" s="4">
        <v>0.8952095384920018</v>
      </c>
      <c r="F16" s="4">
        <v>0.85789216882166386</v>
      </c>
      <c r="G16" s="3">
        <v>63294</v>
      </c>
      <c r="H16" s="3">
        <v>68054</v>
      </c>
      <c r="I16" s="3">
        <v>8198</v>
      </c>
      <c r="J16" s="3">
        <v>7033</v>
      </c>
      <c r="K16" s="3">
        <v>70327</v>
      </c>
      <c r="L16" s="11">
        <v>0.92229712007553899</v>
      </c>
      <c r="M16" s="3"/>
      <c r="N16" s="5" t="s">
        <v>4</v>
      </c>
    </row>
    <row r="17" spans="1:16" x14ac:dyDescent="0.25">
      <c r="A17">
        <v>2017</v>
      </c>
      <c r="B17" t="s">
        <v>20</v>
      </c>
      <c r="D17" s="3">
        <v>76252</v>
      </c>
      <c r="E17" s="4">
        <v>0.8380281690140845</v>
      </c>
      <c r="F17" s="4">
        <v>0.1421078311783362</v>
      </c>
      <c r="G17" s="3">
        <v>4760</v>
      </c>
      <c r="H17" s="3">
        <v>68054</v>
      </c>
      <c r="I17" s="3">
        <v>8198</v>
      </c>
      <c r="J17" s="3">
        <v>1165</v>
      </c>
      <c r="K17" s="3">
        <v>5925</v>
      </c>
      <c r="L17" s="11">
        <v>7.7702879924460996E-2</v>
      </c>
      <c r="M17" s="3"/>
      <c r="N17" t="s">
        <v>33</v>
      </c>
    </row>
    <row r="18" spans="1:16" x14ac:dyDescent="0.25">
      <c r="A18">
        <v>2018</v>
      </c>
      <c r="B18" t="s">
        <v>2</v>
      </c>
      <c r="D18" s="3">
        <v>77711</v>
      </c>
      <c r="E18" s="4">
        <v>0.90178736473900489</v>
      </c>
      <c r="F18" s="4">
        <v>0.8627113168945838</v>
      </c>
      <c r="G18" s="3">
        <v>63420</v>
      </c>
      <c r="H18" s="3">
        <v>68424</v>
      </c>
      <c r="I18" s="3">
        <v>9287</v>
      </c>
      <c r="J18" s="3">
        <v>8012</v>
      </c>
      <c r="K18" s="3">
        <v>71432</v>
      </c>
      <c r="L18" s="11">
        <v>0.91920062796772661</v>
      </c>
      <c r="M18" s="3"/>
      <c r="N18" t="s">
        <v>7</v>
      </c>
    </row>
    <row r="19" spans="1:16" x14ac:dyDescent="0.25">
      <c r="A19">
        <v>2018</v>
      </c>
      <c r="B19" t="s">
        <v>20</v>
      </c>
      <c r="D19" s="3">
        <v>77711</v>
      </c>
      <c r="E19" s="4">
        <v>0.84455696202531649</v>
      </c>
      <c r="F19" s="4">
        <v>0.1372886831054162</v>
      </c>
      <c r="G19" s="3">
        <v>5004</v>
      </c>
      <c r="H19" s="3">
        <v>68424</v>
      </c>
      <c r="I19" s="3">
        <v>9287</v>
      </c>
      <c r="J19" s="3">
        <v>1275</v>
      </c>
      <c r="K19" s="3">
        <v>6279</v>
      </c>
      <c r="L19" s="11">
        <v>8.0799372032273428E-2</v>
      </c>
      <c r="M19" s="3"/>
      <c r="N19" t="s">
        <v>10</v>
      </c>
    </row>
    <row r="20" spans="1:16" x14ac:dyDescent="0.25">
      <c r="A20">
        <v>2019</v>
      </c>
      <c r="B20" t="s">
        <v>2</v>
      </c>
      <c r="D20" s="3">
        <v>79500</v>
      </c>
      <c r="E20" s="4">
        <v>0.9142961137865383</v>
      </c>
      <c r="F20" s="4">
        <v>0.85589171974522293</v>
      </c>
      <c r="G20" s="3">
        <v>65310.000000000007</v>
      </c>
      <c r="H20" s="3">
        <v>70708</v>
      </c>
      <c r="I20" s="3">
        <v>8792</v>
      </c>
      <c r="J20" s="3">
        <v>7525</v>
      </c>
      <c r="K20" s="3">
        <v>72835</v>
      </c>
      <c r="L20" s="11">
        <v>0.91616352201257867</v>
      </c>
      <c r="M20" s="3"/>
    </row>
    <row r="21" spans="1:16" x14ac:dyDescent="0.25">
      <c r="A21">
        <v>2019</v>
      </c>
      <c r="B21" t="s">
        <v>20</v>
      </c>
      <c r="D21" s="3">
        <v>79500</v>
      </c>
      <c r="E21" s="4">
        <v>0.85969103360407706</v>
      </c>
      <c r="F21" s="4">
        <v>0.14410828025477709</v>
      </c>
      <c r="G21" s="3">
        <v>5398</v>
      </c>
      <c r="H21" s="3">
        <v>70708</v>
      </c>
      <c r="I21" s="3">
        <v>8792</v>
      </c>
      <c r="J21" s="3">
        <v>1267</v>
      </c>
      <c r="K21" s="3">
        <v>6665</v>
      </c>
      <c r="L21" s="11">
        <v>8.3836477987421387E-2</v>
      </c>
      <c r="M21" s="3"/>
      <c r="N21" s="10" t="s">
        <v>34</v>
      </c>
    </row>
    <row r="22" spans="1:16" x14ac:dyDescent="0.25">
      <c r="A22">
        <v>2020</v>
      </c>
      <c r="B22" t="s">
        <v>2</v>
      </c>
      <c r="D22" s="3">
        <v>79845</v>
      </c>
      <c r="E22" s="4">
        <v>0.91064735360746896</v>
      </c>
      <c r="F22" s="4">
        <v>0.84694656488549613</v>
      </c>
      <c r="G22" s="3">
        <v>66327</v>
      </c>
      <c r="H22" s="3">
        <v>71985</v>
      </c>
      <c r="I22" s="3">
        <v>7860</v>
      </c>
      <c r="J22" s="3">
        <v>6657</v>
      </c>
      <c r="K22" s="3">
        <v>72984</v>
      </c>
      <c r="L22" s="11">
        <v>0.91407101258688706</v>
      </c>
      <c r="M22" s="3"/>
      <c r="O22" t="s">
        <v>38</v>
      </c>
      <c r="P22" t="s">
        <v>37</v>
      </c>
    </row>
    <row r="23" spans="1:16" x14ac:dyDescent="0.25">
      <c r="A23">
        <v>2020</v>
      </c>
      <c r="B23" t="s">
        <v>20</v>
      </c>
      <c r="D23" s="3">
        <v>79845</v>
      </c>
      <c r="E23" s="4">
        <v>0.84891222805701427</v>
      </c>
      <c r="F23" s="4">
        <v>0.15305343511450381</v>
      </c>
      <c r="G23" s="3">
        <v>5658</v>
      </c>
      <c r="H23" s="3">
        <v>71985</v>
      </c>
      <c r="I23" s="3">
        <v>7860</v>
      </c>
      <c r="J23" s="3">
        <v>1203</v>
      </c>
      <c r="K23" s="3">
        <v>6861</v>
      </c>
      <c r="L23" s="11">
        <v>8.5928987413112903E-2</v>
      </c>
      <c r="M23" s="3"/>
      <c r="N23" t="s">
        <v>35</v>
      </c>
      <c r="O23" s="3">
        <f>$J$58</f>
        <v>5770.0337888575295</v>
      </c>
      <c r="P23" s="4">
        <f>$O$23/$O$29</f>
        <v>6.1968642757807051E-2</v>
      </c>
    </row>
    <row r="24" spans="1:16" x14ac:dyDescent="0.25">
      <c r="A24">
        <v>2021</v>
      </c>
      <c r="B24" t="s">
        <v>2</v>
      </c>
      <c r="D24" s="3">
        <v>81198</v>
      </c>
      <c r="E24" s="4">
        <v>0.909637728817275</v>
      </c>
      <c r="F24" s="4">
        <v>0.8300794551645857</v>
      </c>
      <c r="G24" s="3">
        <v>66389</v>
      </c>
      <c r="H24" s="3">
        <v>72388</v>
      </c>
      <c r="I24" s="3">
        <v>8810</v>
      </c>
      <c r="J24" s="3">
        <v>7313</v>
      </c>
      <c r="K24" s="3">
        <v>73702</v>
      </c>
      <c r="L24" s="11">
        <v>0.90768245523288749</v>
      </c>
      <c r="M24" s="3"/>
      <c r="N24" t="s">
        <v>36</v>
      </c>
      <c r="O24" s="3">
        <f>$G$58</f>
        <v>57814.701046616494</v>
      </c>
      <c r="P24" s="4">
        <f>$O$24/$O$29</f>
        <v>0.62091465776608001</v>
      </c>
    </row>
    <row r="25" spans="1:16" x14ac:dyDescent="0.25">
      <c r="A25">
        <v>2021</v>
      </c>
      <c r="B25" t="s">
        <v>20</v>
      </c>
      <c r="D25" s="3">
        <v>81198</v>
      </c>
      <c r="E25" s="4">
        <v>0.87436233785162509</v>
      </c>
      <c r="F25" s="4">
        <v>0.1699205448354143</v>
      </c>
      <c r="G25" s="3">
        <v>5999</v>
      </c>
      <c r="H25" s="3">
        <v>72388</v>
      </c>
      <c r="I25" s="3">
        <v>8810</v>
      </c>
      <c r="J25" s="3">
        <v>1497</v>
      </c>
      <c r="K25" s="3">
        <v>7496</v>
      </c>
      <c r="L25" s="11">
        <v>9.2317544767112486E-2</v>
      </c>
      <c r="M25" s="3"/>
      <c r="N25" t="s">
        <v>42</v>
      </c>
      <c r="O25" s="3">
        <f>SUM($O$23:$O$24)</f>
        <v>63584.734835474024</v>
      </c>
      <c r="P25" s="4">
        <f>$O$25/$O$29</f>
        <v>0.68288330052388702</v>
      </c>
    </row>
    <row r="26" spans="1:16" x14ac:dyDescent="0.25">
      <c r="A26">
        <v>2022</v>
      </c>
      <c r="B26" t="s">
        <v>2</v>
      </c>
      <c r="D26" s="3">
        <v>81739</v>
      </c>
      <c r="E26" s="4">
        <v>0.89327290982605623</v>
      </c>
      <c r="F26" s="4">
        <v>0.81772073284339097</v>
      </c>
      <c r="G26" s="3">
        <v>65836</v>
      </c>
      <c r="H26" s="3">
        <v>72078</v>
      </c>
      <c r="I26" s="3">
        <v>9661</v>
      </c>
      <c r="J26" s="3">
        <v>7900</v>
      </c>
      <c r="K26" s="3">
        <v>73736</v>
      </c>
      <c r="L26" s="11">
        <v>0.90209080120872531</v>
      </c>
      <c r="M26" s="3"/>
      <c r="N26" t="s">
        <v>39</v>
      </c>
      <c r="O26" s="3">
        <f>$J$57</f>
        <v>3366.1736332210417</v>
      </c>
      <c r="P26" s="4">
        <f>$O$26/$O$29</f>
        <v>3.6151817991195254E-2</v>
      </c>
    </row>
    <row r="27" spans="1:16" x14ac:dyDescent="0.25">
      <c r="A27">
        <v>2022</v>
      </c>
      <c r="B27" t="s">
        <v>20</v>
      </c>
      <c r="D27" s="3">
        <v>81739</v>
      </c>
      <c r="E27" s="4">
        <v>0.83271077908217717</v>
      </c>
      <c r="F27" s="4">
        <v>0.18227926715660911</v>
      </c>
      <c r="G27" s="3">
        <v>6242</v>
      </c>
      <c r="H27" s="3">
        <v>72078</v>
      </c>
      <c r="I27" s="3">
        <v>9661</v>
      </c>
      <c r="J27" s="3">
        <v>1761</v>
      </c>
      <c r="K27" s="3">
        <v>8003</v>
      </c>
      <c r="L27" s="11">
        <v>9.7909198791274674E-2</v>
      </c>
      <c r="M27" s="3"/>
      <c r="N27" t="s">
        <v>40</v>
      </c>
      <c r="O27" s="3">
        <f>$G$57</f>
        <v>26161.245228274496</v>
      </c>
      <c r="P27" s="4">
        <f>$O$27/$O$29</f>
        <v>0.28096488148491772</v>
      </c>
    </row>
    <row r="28" spans="1:16" x14ac:dyDescent="0.25">
      <c r="A28">
        <v>2023</v>
      </c>
      <c r="B28" t="s">
        <v>2</v>
      </c>
      <c r="C28" t="s">
        <v>3</v>
      </c>
      <c r="D28" s="3">
        <v>82117.287878787844</v>
      </c>
      <c r="E28" s="4">
        <v>0.90544535778777324</v>
      </c>
      <c r="F28" s="4">
        <v>0.61199999999999999</v>
      </c>
      <c r="G28" s="3">
        <f>K26*E28</f>
        <v>66763.91890183925</v>
      </c>
      <c r="H28" s="3">
        <f>G28+G29</f>
        <v>74010.198100214795</v>
      </c>
      <c r="I28" s="3">
        <f t="shared" ref="I28:I43" si="0">D28-H28</f>
        <v>8107.0897785730485</v>
      </c>
      <c r="J28" s="3">
        <f t="shared" ref="J28:J43" si="1">I28*F28</f>
        <v>4961.538944486706</v>
      </c>
      <c r="K28" s="3">
        <f t="shared" ref="K28:K43" si="2">J28+G28</f>
        <v>71725.457846325953</v>
      </c>
      <c r="L28" s="11">
        <f t="shared" ref="L28:L43" si="3">K28/D28</f>
        <v>0.87345137301902709</v>
      </c>
      <c r="M28" s="3"/>
      <c r="N28" t="s">
        <v>43</v>
      </c>
      <c r="O28" s="3">
        <f>SUM($O$26:$O$27)</f>
        <v>29527.418861495538</v>
      </c>
      <c r="P28" s="4">
        <f>$O$28/$O$29</f>
        <v>0.31711669947611298</v>
      </c>
    </row>
    <row r="29" spans="1:16" x14ac:dyDescent="0.25">
      <c r="A29">
        <v>2023</v>
      </c>
      <c r="B29" t="s">
        <v>20</v>
      </c>
      <c r="C29" t="s">
        <v>3</v>
      </c>
      <c r="D29" s="3">
        <v>82117.287878787844</v>
      </c>
      <c r="E29" s="4">
        <v>0.90544535778777324</v>
      </c>
      <c r="F29" s="4">
        <v>0.38800000000000001</v>
      </c>
      <c r="G29" s="3">
        <f t="shared" ref="G29:G43" si="4">K27*E29</f>
        <v>7246.2791983755496</v>
      </c>
      <c r="H29" s="3">
        <f t="shared" ref="H29" si="5">G29+G28</f>
        <v>74010.198100214795</v>
      </c>
      <c r="I29" s="3">
        <f t="shared" si="0"/>
        <v>8107.0897785730485</v>
      </c>
      <c r="J29" s="3">
        <f t="shared" si="1"/>
        <v>3145.550834086343</v>
      </c>
      <c r="K29" s="3">
        <f t="shared" si="2"/>
        <v>10391.830032461892</v>
      </c>
      <c r="L29" s="11">
        <f t="shared" si="3"/>
        <v>0.12654862698097291</v>
      </c>
      <c r="M29" s="3"/>
      <c r="N29" t="s">
        <v>41</v>
      </c>
      <c r="O29" s="3">
        <f>SUM($O$25,$O$28)</f>
        <v>93112.153696969559</v>
      </c>
      <c r="P29" s="11">
        <f>$O$29/$O$29</f>
        <v>1</v>
      </c>
    </row>
    <row r="30" spans="1:16" x14ac:dyDescent="0.25">
      <c r="A30">
        <v>2024</v>
      </c>
      <c r="B30" t="s">
        <v>2</v>
      </c>
      <c r="C30" t="s">
        <v>3</v>
      </c>
      <c r="D30" s="3">
        <v>82869.742424242198</v>
      </c>
      <c r="E30" s="4">
        <v>0.90598561419008661</v>
      </c>
      <c r="F30" s="4">
        <v>0.61199999999999999</v>
      </c>
      <c r="G30" s="3">
        <f t="shared" si="4"/>
        <v>64982.232979968787</v>
      </c>
      <c r="H30" s="3">
        <f t="shared" ref="H30" si="6">G30+G31</f>
        <v>74397.081494487764</v>
      </c>
      <c r="I30" s="3">
        <f t="shared" si="0"/>
        <v>8472.6609297544346</v>
      </c>
      <c r="J30" s="3">
        <f t="shared" si="1"/>
        <v>5185.2684890097134</v>
      </c>
      <c r="K30" s="3">
        <f t="shared" si="2"/>
        <v>70167.501468978502</v>
      </c>
      <c r="L30" s="11">
        <f t="shared" si="3"/>
        <v>0.8467204001885752</v>
      </c>
      <c r="M30" s="3"/>
    </row>
    <row r="31" spans="1:16" x14ac:dyDescent="0.25">
      <c r="A31">
        <v>2024</v>
      </c>
      <c r="B31" t="s">
        <v>20</v>
      </c>
      <c r="C31" t="s">
        <v>3</v>
      </c>
      <c r="D31" s="3">
        <v>82869.742424242198</v>
      </c>
      <c r="E31" s="4">
        <v>0.90598561419008661</v>
      </c>
      <c r="F31" s="4">
        <v>0.38800000000000001</v>
      </c>
      <c r="G31" s="3">
        <f t="shared" si="4"/>
        <v>9414.8485145189752</v>
      </c>
      <c r="H31" s="3">
        <f t="shared" ref="H31" si="7">G31+G30</f>
        <v>74397.081494487764</v>
      </c>
      <c r="I31" s="3">
        <f t="shared" si="0"/>
        <v>8472.6609297544346</v>
      </c>
      <c r="J31" s="3">
        <f t="shared" si="1"/>
        <v>3287.3924407447207</v>
      </c>
      <c r="K31" s="3">
        <f t="shared" si="2"/>
        <v>12702.240955263696</v>
      </c>
      <c r="L31" s="11">
        <f t="shared" si="3"/>
        <v>0.1532795998114248</v>
      </c>
      <c r="M31" s="3"/>
    </row>
    <row r="32" spans="1:16" x14ac:dyDescent="0.25">
      <c r="A32">
        <v>2025</v>
      </c>
      <c r="B32" t="s">
        <v>2</v>
      </c>
      <c r="C32" t="s">
        <v>3</v>
      </c>
      <c r="D32" s="3">
        <v>83622.196969696786</v>
      </c>
      <c r="E32" s="4">
        <v>0.90652587059239997</v>
      </c>
      <c r="F32" s="4">
        <v>0.61199999999999999</v>
      </c>
      <c r="G32" s="3">
        <f t="shared" si="4"/>
        <v>63608.65535645924</v>
      </c>
      <c r="H32" s="3">
        <f t="shared" ref="H32" si="8">G32+G33</f>
        <v>75123.565396904101</v>
      </c>
      <c r="I32" s="3">
        <f t="shared" si="0"/>
        <v>8498.6315727926849</v>
      </c>
      <c r="J32" s="3">
        <f t="shared" si="1"/>
        <v>5201.1625225491234</v>
      </c>
      <c r="K32" s="3">
        <f t="shared" si="2"/>
        <v>68809.817879008362</v>
      </c>
      <c r="L32" s="11">
        <f t="shared" si="3"/>
        <v>0.82286546362736479</v>
      </c>
      <c r="M32" s="3"/>
    </row>
    <row r="33" spans="1:14" x14ac:dyDescent="0.25">
      <c r="A33">
        <v>2025</v>
      </c>
      <c r="B33" t="s">
        <v>20</v>
      </c>
      <c r="C33" t="s">
        <v>3</v>
      </c>
      <c r="D33" s="3">
        <v>83622.196969696786</v>
      </c>
      <c r="E33" s="4">
        <v>0.90652587059239997</v>
      </c>
      <c r="F33" s="4">
        <v>0.38800000000000001</v>
      </c>
      <c r="G33" s="3">
        <f t="shared" si="4"/>
        <v>11514.91004044486</v>
      </c>
      <c r="H33" s="3">
        <f t="shared" ref="H33" si="9">G33+G32</f>
        <v>75123.565396904101</v>
      </c>
      <c r="I33" s="3">
        <f t="shared" si="0"/>
        <v>8498.6315727926849</v>
      </c>
      <c r="J33" s="3">
        <f t="shared" si="1"/>
        <v>3297.4690502435619</v>
      </c>
      <c r="K33" s="3">
        <f t="shared" si="2"/>
        <v>14812.379090688422</v>
      </c>
      <c r="L33" s="11">
        <f t="shared" si="3"/>
        <v>0.17713453637263524</v>
      </c>
      <c r="M33" s="3"/>
    </row>
    <row r="34" spans="1:14" x14ac:dyDescent="0.25">
      <c r="A34">
        <v>2026</v>
      </c>
      <c r="B34" t="s">
        <v>2</v>
      </c>
      <c r="C34" t="s">
        <v>3</v>
      </c>
      <c r="D34" s="3">
        <v>84374.651515151374</v>
      </c>
      <c r="E34" s="4">
        <v>0.90706612699471334</v>
      </c>
      <c r="F34" s="4">
        <v>0.61199999999999999</v>
      </c>
      <c r="G34" s="3">
        <f t="shared" si="4"/>
        <v>62415.055002723697</v>
      </c>
      <c r="H34" s="3">
        <f t="shared" ref="H34" si="10">G34+G35</f>
        <v>75850.862336091915</v>
      </c>
      <c r="I34" s="3">
        <f t="shared" si="0"/>
        <v>8523.7891790594585</v>
      </c>
      <c r="J34" s="3">
        <f t="shared" si="1"/>
        <v>5216.5589775843882</v>
      </c>
      <c r="K34" s="3">
        <f t="shared" si="2"/>
        <v>67631.613980308088</v>
      </c>
      <c r="L34" s="11">
        <f t="shared" si="3"/>
        <v>0.80156318000511451</v>
      </c>
      <c r="M34" s="3"/>
    </row>
    <row r="35" spans="1:14" x14ac:dyDescent="0.25">
      <c r="A35">
        <v>2026</v>
      </c>
      <c r="B35" t="s">
        <v>20</v>
      </c>
      <c r="C35" t="s">
        <v>3</v>
      </c>
      <c r="D35" s="3">
        <v>84374.651515151374</v>
      </c>
      <c r="E35" s="4">
        <v>0.90706612699471334</v>
      </c>
      <c r="F35" s="4">
        <v>0.38800000000000001</v>
      </c>
      <c r="G35" s="3">
        <f t="shared" si="4"/>
        <v>13435.80733336822</v>
      </c>
      <c r="H35" s="3">
        <f t="shared" ref="H35" si="11">G35+G34</f>
        <v>75850.862336091915</v>
      </c>
      <c r="I35" s="3">
        <f t="shared" si="0"/>
        <v>8523.7891790594585</v>
      </c>
      <c r="J35" s="3">
        <f t="shared" si="1"/>
        <v>3307.2302014750699</v>
      </c>
      <c r="K35" s="3">
        <f t="shared" si="2"/>
        <v>16743.03753484329</v>
      </c>
      <c r="L35" s="11">
        <f t="shared" si="3"/>
        <v>0.19843681999488555</v>
      </c>
      <c r="M35" s="3"/>
    </row>
    <row r="36" spans="1:14" x14ac:dyDescent="0.25">
      <c r="A36">
        <v>2027</v>
      </c>
      <c r="B36" t="s">
        <v>2</v>
      </c>
      <c r="C36" t="s">
        <v>3</v>
      </c>
      <c r="D36" s="3">
        <v>85127.106060605962</v>
      </c>
      <c r="E36" s="4">
        <v>0.90760638339702659</v>
      </c>
      <c r="F36" s="4">
        <v>0.61199999999999999</v>
      </c>
      <c r="G36" s="3">
        <f t="shared" si="4"/>
        <v>61382.884567971203</v>
      </c>
      <c r="H36" s="3">
        <f t="shared" ref="H36" si="12">G36+G37</f>
        <v>76578.972312050988</v>
      </c>
      <c r="I36" s="3">
        <f t="shared" si="0"/>
        <v>8548.1337485549739</v>
      </c>
      <c r="J36" s="3">
        <f t="shared" si="1"/>
        <v>5231.4578541156443</v>
      </c>
      <c r="K36" s="3">
        <f t="shared" si="2"/>
        <v>66614.342422086847</v>
      </c>
      <c r="L36" s="11">
        <f t="shared" si="3"/>
        <v>0.78252798086030306</v>
      </c>
      <c r="M36" s="3"/>
      <c r="N36">
        <f>19.3/39.7</f>
        <v>0.48614609571788414</v>
      </c>
    </row>
    <row r="37" spans="1:14" x14ac:dyDescent="0.25">
      <c r="A37">
        <v>2027</v>
      </c>
      <c r="B37" t="s">
        <v>20</v>
      </c>
      <c r="C37" t="s">
        <v>3</v>
      </c>
      <c r="D37" s="3">
        <v>85127.106060605962</v>
      </c>
      <c r="E37" s="4">
        <v>0.90760638339702659</v>
      </c>
      <c r="F37" s="4">
        <v>0.38800000000000001</v>
      </c>
      <c r="G37" s="3">
        <f t="shared" si="4"/>
        <v>15196.087744079787</v>
      </c>
      <c r="H37" s="3">
        <f t="shared" ref="H37" si="13">G37+G36</f>
        <v>76578.972312050988</v>
      </c>
      <c r="I37" s="3">
        <f t="shared" si="0"/>
        <v>8548.1337485549739</v>
      </c>
      <c r="J37" s="3">
        <f t="shared" si="1"/>
        <v>3316.67589443933</v>
      </c>
      <c r="K37" s="3">
        <f t="shared" si="2"/>
        <v>18512.763638519118</v>
      </c>
      <c r="L37" s="11">
        <f t="shared" si="3"/>
        <v>0.21747201913969702</v>
      </c>
      <c r="M37" s="3"/>
    </row>
    <row r="38" spans="1:14" x14ac:dyDescent="0.25">
      <c r="A38">
        <v>2028</v>
      </c>
      <c r="B38" t="s">
        <v>2</v>
      </c>
      <c r="C38" t="s">
        <v>3</v>
      </c>
      <c r="D38" s="3">
        <v>85879.56060606055</v>
      </c>
      <c r="E38" s="4">
        <v>0.90814663979933996</v>
      </c>
      <c r="F38" s="4">
        <v>0.61199999999999999</v>
      </c>
      <c r="G38" s="3">
        <f t="shared" si="4"/>
        <v>60495.591233060797</v>
      </c>
      <c r="H38" s="3">
        <f t="shared" ref="H38" si="14">G38+G39</f>
        <v>77307.895324781333</v>
      </c>
      <c r="I38" s="3">
        <f t="shared" si="0"/>
        <v>8571.6652812792163</v>
      </c>
      <c r="J38" s="3">
        <f t="shared" si="1"/>
        <v>5245.8591521428807</v>
      </c>
      <c r="K38" s="3">
        <f t="shared" si="2"/>
        <v>65741.450385203672</v>
      </c>
      <c r="L38" s="11">
        <f t="shared" si="3"/>
        <v>0.7655075307938205</v>
      </c>
    </row>
    <row r="39" spans="1:14" x14ac:dyDescent="0.25">
      <c r="A39">
        <v>2028</v>
      </c>
      <c r="B39" t="s">
        <v>20</v>
      </c>
      <c r="C39" t="s">
        <v>3</v>
      </c>
      <c r="D39" s="3">
        <v>85879.56060606055</v>
      </c>
      <c r="E39" s="4">
        <v>0.90814663979933996</v>
      </c>
      <c r="F39" s="4">
        <v>0.38800000000000001</v>
      </c>
      <c r="G39" s="3">
        <f t="shared" si="4"/>
        <v>16812.30409172054</v>
      </c>
      <c r="H39" s="3">
        <f t="shared" ref="H39" si="15">G39+G38</f>
        <v>77307.895324781333</v>
      </c>
      <c r="I39" s="3">
        <f t="shared" si="0"/>
        <v>8571.6652812792163</v>
      </c>
      <c r="J39" s="3">
        <f t="shared" si="1"/>
        <v>3325.806129136336</v>
      </c>
      <c r="K39" s="3">
        <f t="shared" si="2"/>
        <v>20138.110220856877</v>
      </c>
      <c r="L39" s="11">
        <f t="shared" si="3"/>
        <v>0.23449246920617947</v>
      </c>
      <c r="M39" s="3"/>
    </row>
    <row r="40" spans="1:14" x14ac:dyDescent="0.25">
      <c r="A40">
        <v>2029</v>
      </c>
      <c r="B40" t="s">
        <v>2</v>
      </c>
      <c r="C40" t="s">
        <v>3</v>
      </c>
      <c r="D40" s="3">
        <v>86632.015151515137</v>
      </c>
      <c r="E40" s="4">
        <v>0.90868689620165333</v>
      </c>
      <c r="F40" s="4">
        <v>0.61199999999999999</v>
      </c>
      <c r="G40" s="3">
        <f t="shared" si="4"/>
        <v>59738.394502325711</v>
      </c>
      <c r="H40" s="3">
        <f t="shared" ref="H40" si="16">G40+G41</f>
        <v>78037.631374282937</v>
      </c>
      <c r="I40" s="3">
        <f t="shared" si="0"/>
        <v>8594.3837772322004</v>
      </c>
      <c r="J40" s="3">
        <f t="shared" si="1"/>
        <v>5259.7628716661065</v>
      </c>
      <c r="K40" s="3">
        <f t="shared" si="2"/>
        <v>64998.157373991817</v>
      </c>
      <c r="L40" s="11">
        <f t="shared" si="3"/>
        <v>0.75027871925076695</v>
      </c>
    </row>
    <row r="41" spans="1:14" x14ac:dyDescent="0.25">
      <c r="A41">
        <v>2029</v>
      </c>
      <c r="B41" t="s">
        <v>20</v>
      </c>
      <c r="C41" t="s">
        <v>3</v>
      </c>
      <c r="D41" s="3">
        <v>86632.015151515137</v>
      </c>
      <c r="E41" s="4">
        <v>0.90868689620165333</v>
      </c>
      <c r="F41" s="4">
        <v>0.38800000000000001</v>
      </c>
      <c r="G41" s="3">
        <f t="shared" si="4"/>
        <v>18299.236871957226</v>
      </c>
      <c r="H41" s="3">
        <f t="shared" ref="H41" si="17">G41+G40</f>
        <v>78037.631374282937</v>
      </c>
      <c r="I41" s="3">
        <f t="shared" si="0"/>
        <v>8594.3837772322004</v>
      </c>
      <c r="J41" s="3">
        <f t="shared" si="1"/>
        <v>3334.6209055660938</v>
      </c>
      <c r="K41" s="3">
        <f t="shared" si="2"/>
        <v>21633.857777523321</v>
      </c>
      <c r="L41" s="11">
        <f t="shared" si="3"/>
        <v>0.24972128074923303</v>
      </c>
    </row>
    <row r="42" spans="1:14" x14ac:dyDescent="0.25">
      <c r="A42">
        <v>2030</v>
      </c>
      <c r="B42" t="s">
        <v>2</v>
      </c>
      <c r="C42" t="s">
        <v>3</v>
      </c>
      <c r="D42" s="3">
        <v>87384.469696969725</v>
      </c>
      <c r="E42" s="8">
        <v>0.90922715260396669</v>
      </c>
      <c r="F42" s="8">
        <v>0.61199999999999999</v>
      </c>
      <c r="G42" s="3">
        <f t="shared" si="4"/>
        <v>59098.089553659098</v>
      </c>
      <c r="H42" s="3">
        <f t="shared" ref="H42" si="18">G42+G43</f>
        <v>78768.180460555799</v>
      </c>
      <c r="I42" s="3">
        <f t="shared" si="0"/>
        <v>8616.2892364139261</v>
      </c>
      <c r="J42" s="3">
        <f t="shared" si="1"/>
        <v>5273.1690126853227</v>
      </c>
      <c r="K42" s="3">
        <f t="shared" si="2"/>
        <v>64371.258566344419</v>
      </c>
      <c r="L42" s="11">
        <f t="shared" si="3"/>
        <v>0.73664415186783072</v>
      </c>
    </row>
    <row r="43" spans="1:14" x14ac:dyDescent="0.25">
      <c r="A43">
        <v>2030</v>
      </c>
      <c r="B43" t="s">
        <v>20</v>
      </c>
      <c r="C43" t="s">
        <v>3</v>
      </c>
      <c r="D43" s="3">
        <v>87384.469696969725</v>
      </c>
      <c r="E43" s="8">
        <v>0.90922715260396669</v>
      </c>
      <c r="F43" s="8">
        <v>0.38800000000000001</v>
      </c>
      <c r="G43" s="3">
        <f t="shared" si="4"/>
        <v>19670.090906896708</v>
      </c>
      <c r="H43" s="3">
        <f t="shared" ref="H43:H44" si="19">G43+G42</f>
        <v>78768.180460555799</v>
      </c>
      <c r="I43" s="3">
        <f t="shared" si="0"/>
        <v>8616.2892364139261</v>
      </c>
      <c r="J43" s="3">
        <f t="shared" si="1"/>
        <v>3343.1202237286034</v>
      </c>
      <c r="K43" s="3">
        <f t="shared" si="2"/>
        <v>23013.211130625314</v>
      </c>
      <c r="L43" s="11">
        <f t="shared" si="3"/>
        <v>0.26335584813216933</v>
      </c>
    </row>
    <row r="44" spans="1:14" x14ac:dyDescent="0.25">
      <c r="A44">
        <v>2031</v>
      </c>
      <c r="B44" t="s">
        <v>2</v>
      </c>
      <c r="C44" t="s">
        <v>3</v>
      </c>
      <c r="D44" s="3">
        <v>88136.924242424095</v>
      </c>
      <c r="E44" s="8">
        <v>0.90922715260396669</v>
      </c>
      <c r="F44" s="8">
        <v>0.61199999999999999</v>
      </c>
      <c r="G44" s="3">
        <f t="shared" ref="G44:G73" si="20">K42*E44</f>
        <v>58528.096135811036</v>
      </c>
      <c r="H44" s="3">
        <f t="shared" si="19"/>
        <v>78198.187042707752</v>
      </c>
      <c r="I44" s="3">
        <f t="shared" ref="I44:I72" si="21">D44-H44</f>
        <v>9938.7371997163427</v>
      </c>
      <c r="J44" s="3">
        <f t="shared" ref="J44:J72" si="22">I44*F44</f>
        <v>6082.5071662264018</v>
      </c>
      <c r="K44" s="3">
        <f t="shared" ref="K44:K73" si="23">J44+G44</f>
        <v>64610.603302037438</v>
      </c>
      <c r="L44" s="11">
        <f t="shared" ref="L44:L73" si="24">K44/D44</f>
        <v>0.73307077433656997</v>
      </c>
    </row>
    <row r="45" spans="1:14" x14ac:dyDescent="0.25">
      <c r="A45">
        <v>2031</v>
      </c>
      <c r="B45" t="s">
        <v>20</v>
      </c>
      <c r="C45" t="s">
        <v>3</v>
      </c>
      <c r="D45" s="3">
        <v>88136.924242424095</v>
      </c>
      <c r="E45" s="8">
        <v>0.90922715260396669</v>
      </c>
      <c r="F45" s="8">
        <v>0.38800000000000001</v>
      </c>
      <c r="G45" s="3">
        <f t="shared" si="20"/>
        <v>20924.236428572367</v>
      </c>
      <c r="H45" s="3">
        <f t="shared" ref="H45" si="25">G45+G46</f>
        <v>79669.951296908315</v>
      </c>
      <c r="I45" s="3">
        <f t="shared" si="21"/>
        <v>8466.9729455157794</v>
      </c>
      <c r="J45" s="3">
        <f t="shared" si="22"/>
        <v>3285.1855028601226</v>
      </c>
      <c r="K45" s="3">
        <f t="shared" si="23"/>
        <v>24209.421931432491</v>
      </c>
      <c r="L45" s="11">
        <f t="shared" si="24"/>
        <v>0.27467967755311634</v>
      </c>
    </row>
    <row r="46" spans="1:14" x14ac:dyDescent="0.25">
      <c r="A46">
        <v>2032</v>
      </c>
      <c r="B46" t="s">
        <v>2</v>
      </c>
      <c r="C46" t="s">
        <v>3</v>
      </c>
      <c r="D46" s="3">
        <v>88889.378787878697</v>
      </c>
      <c r="E46" s="8">
        <v>0.90922715260396669</v>
      </c>
      <c r="F46" s="8">
        <v>0.61199999999999999</v>
      </c>
      <c r="G46" s="3">
        <f t="shared" si="20"/>
        <v>58745.714868335948</v>
      </c>
      <c r="H46" s="3">
        <f t="shared" ref="H46" si="26">G46+G45</f>
        <v>79669.951296908315</v>
      </c>
      <c r="I46" s="3">
        <f t="shared" si="21"/>
        <v>9219.4274909703818</v>
      </c>
      <c r="J46" s="3">
        <f t="shared" si="22"/>
        <v>5642.2896244738731</v>
      </c>
      <c r="K46" s="3">
        <f t="shared" si="23"/>
        <v>64388.004492809821</v>
      </c>
      <c r="L46" s="11">
        <f t="shared" si="24"/>
        <v>0.72436105832691478</v>
      </c>
    </row>
    <row r="47" spans="1:14" x14ac:dyDescent="0.25">
      <c r="A47">
        <v>2032</v>
      </c>
      <c r="B47" t="s">
        <v>20</v>
      </c>
      <c r="C47" t="s">
        <v>3</v>
      </c>
      <c r="D47" s="3">
        <v>88889.378787878697</v>
      </c>
      <c r="E47" s="8">
        <v>0.90922715260396669</v>
      </c>
      <c r="F47" s="8">
        <v>0.38800000000000001</v>
      </c>
      <c r="G47" s="3">
        <f t="shared" si="20"/>
        <v>22011.863768904386</v>
      </c>
      <c r="H47" s="3">
        <f t="shared" ref="H47" si="27">G47+G48</f>
        <v>80555.185755753278</v>
      </c>
      <c r="I47" s="3">
        <f t="shared" si="21"/>
        <v>8334.1930321254185</v>
      </c>
      <c r="J47" s="3">
        <f t="shared" si="22"/>
        <v>3233.6668964646624</v>
      </c>
      <c r="K47" s="3">
        <f t="shared" si="23"/>
        <v>25245.53066536905</v>
      </c>
      <c r="L47" s="11">
        <f t="shared" si="24"/>
        <v>0.28401065469940745</v>
      </c>
    </row>
    <row r="48" spans="1:14" x14ac:dyDescent="0.25">
      <c r="A48">
        <v>2033</v>
      </c>
      <c r="B48" t="s">
        <v>2</v>
      </c>
      <c r="C48" t="s">
        <v>3</v>
      </c>
      <c r="D48" s="3">
        <v>89641.833333333198</v>
      </c>
      <c r="E48" s="8">
        <v>0.90922715260396669</v>
      </c>
      <c r="F48" s="8">
        <v>0.61199999999999999</v>
      </c>
      <c r="G48" s="3">
        <f t="shared" si="20"/>
        <v>58543.321986848889</v>
      </c>
      <c r="H48" s="3">
        <f t="shared" ref="H48" si="28">G48+G47</f>
        <v>80555.185755753278</v>
      </c>
      <c r="I48" s="3">
        <f t="shared" si="21"/>
        <v>9086.647577579919</v>
      </c>
      <c r="J48" s="3">
        <f t="shared" si="22"/>
        <v>5561.0283174789101</v>
      </c>
      <c r="K48" s="3">
        <f t="shared" si="23"/>
        <v>64104.350304327796</v>
      </c>
      <c r="L48" s="11">
        <f t="shared" si="24"/>
        <v>0.71511645758019848</v>
      </c>
    </row>
    <row r="49" spans="1:12" x14ac:dyDescent="0.25">
      <c r="A49">
        <v>2033</v>
      </c>
      <c r="B49" t="s">
        <v>20</v>
      </c>
      <c r="C49" t="s">
        <v>3</v>
      </c>
      <c r="D49" s="3">
        <v>89641.833333333198</v>
      </c>
      <c r="E49" s="8">
        <v>0.90922715260396669</v>
      </c>
      <c r="F49" s="8">
        <v>0.38800000000000001</v>
      </c>
      <c r="G49" s="3">
        <f t="shared" si="20"/>
        <v>22953.921962849625</v>
      </c>
      <c r="H49" s="3">
        <f t="shared" ref="H49" si="29">G49+G50</f>
        <v>81239.337859580817</v>
      </c>
      <c r="I49" s="3">
        <f t="shared" si="21"/>
        <v>8402.4954737523803</v>
      </c>
      <c r="J49" s="3">
        <f t="shared" si="22"/>
        <v>3260.1682438159237</v>
      </c>
      <c r="K49" s="3">
        <f t="shared" si="23"/>
        <v>26214.090206665547</v>
      </c>
      <c r="L49" s="11">
        <f t="shared" si="24"/>
        <v>0.29243143777736497</v>
      </c>
    </row>
    <row r="50" spans="1:12" x14ac:dyDescent="0.25">
      <c r="A50">
        <v>2034</v>
      </c>
      <c r="B50" t="s">
        <v>2</v>
      </c>
      <c r="C50" t="s">
        <v>3</v>
      </c>
      <c r="D50" s="3">
        <v>90394.287878787698</v>
      </c>
      <c r="E50" s="8">
        <v>0.90922715260396669</v>
      </c>
      <c r="F50" s="8">
        <v>0.61199999999999999</v>
      </c>
      <c r="G50" s="3">
        <f t="shared" si="20"/>
        <v>58285.415896731189</v>
      </c>
      <c r="H50" s="3">
        <f t="shared" ref="H50" si="30">G50+G49</f>
        <v>81239.337859580817</v>
      </c>
      <c r="I50" s="3">
        <f t="shared" si="21"/>
        <v>9154.9500192068808</v>
      </c>
      <c r="J50" s="3">
        <f t="shared" si="22"/>
        <v>5602.8294117546111</v>
      </c>
      <c r="K50" s="3">
        <f t="shared" si="23"/>
        <v>63888.245308485799</v>
      </c>
      <c r="L50" s="11">
        <f t="shared" si="24"/>
        <v>0.70677303630241972</v>
      </c>
    </row>
    <row r="51" spans="1:12" x14ac:dyDescent="0.25">
      <c r="A51">
        <v>2034</v>
      </c>
      <c r="B51" t="s">
        <v>20</v>
      </c>
      <c r="C51" t="s">
        <v>3</v>
      </c>
      <c r="D51" s="3">
        <v>90394.287878787698</v>
      </c>
      <c r="E51" s="8">
        <v>0.90922715260396669</v>
      </c>
      <c r="F51" s="8">
        <v>0.38800000000000001</v>
      </c>
      <c r="G51" s="3">
        <f t="shared" si="20"/>
        <v>23834.562596710046</v>
      </c>
      <c r="H51" s="3">
        <f t="shared" ref="H51" si="31">G51+G52</f>
        <v>81923.489963408327</v>
      </c>
      <c r="I51" s="3">
        <f t="shared" si="21"/>
        <v>8470.7979153793713</v>
      </c>
      <c r="J51" s="3">
        <f t="shared" si="22"/>
        <v>3286.6695911671964</v>
      </c>
      <c r="K51" s="3">
        <f t="shared" si="23"/>
        <v>27121.232187877242</v>
      </c>
      <c r="L51" s="11">
        <f t="shared" si="24"/>
        <v>0.30003258861052018</v>
      </c>
    </row>
    <row r="52" spans="1:12" x14ac:dyDescent="0.25">
      <c r="A52">
        <v>2035</v>
      </c>
      <c r="B52" t="s">
        <v>2</v>
      </c>
      <c r="C52" t="s">
        <v>3</v>
      </c>
      <c r="D52" s="3">
        <v>91146.7424242423</v>
      </c>
      <c r="E52" s="8">
        <v>0.90922715260396669</v>
      </c>
      <c r="F52" s="8">
        <v>0.61199999999999999</v>
      </c>
      <c r="G52" s="3">
        <f t="shared" si="20"/>
        <v>58088.927366698277</v>
      </c>
      <c r="H52" s="3">
        <f t="shared" ref="H52" si="32">G52+G51</f>
        <v>81923.489963408327</v>
      </c>
      <c r="I52" s="3">
        <f t="shared" si="21"/>
        <v>9223.2524608339736</v>
      </c>
      <c r="J52" s="3">
        <f t="shared" si="22"/>
        <v>5644.6305060303921</v>
      </c>
      <c r="K52" s="3">
        <f t="shared" si="23"/>
        <v>63733.55787272867</v>
      </c>
      <c r="L52" s="11">
        <f t="shared" si="24"/>
        <v>0.69924120355372632</v>
      </c>
    </row>
    <row r="53" spans="1:12" x14ac:dyDescent="0.25">
      <c r="A53">
        <v>2035</v>
      </c>
      <c r="B53" t="s">
        <v>20</v>
      </c>
      <c r="C53" t="s">
        <v>3</v>
      </c>
      <c r="D53" s="3">
        <v>91146.7424242423</v>
      </c>
      <c r="E53" s="8">
        <v>0.90922715260396669</v>
      </c>
      <c r="F53" s="8">
        <v>0.38800000000000001</v>
      </c>
      <c r="G53" s="3">
        <f t="shared" si="20"/>
        <v>24659.360717294676</v>
      </c>
      <c r="H53" s="3">
        <f t="shared" ref="H53" si="33">G53+G54</f>
        <v>82607.642067235895</v>
      </c>
      <c r="I53" s="3">
        <f t="shared" si="21"/>
        <v>8539.1003570064058</v>
      </c>
      <c r="J53" s="3">
        <f t="shared" si="22"/>
        <v>3313.1709385184854</v>
      </c>
      <c r="K53" s="3">
        <f t="shared" si="23"/>
        <v>27972.53165581316</v>
      </c>
      <c r="L53" s="11">
        <f t="shared" si="24"/>
        <v>0.30689557203937223</v>
      </c>
    </row>
    <row r="54" spans="1:12" x14ac:dyDescent="0.25">
      <c r="A54">
        <v>2036</v>
      </c>
      <c r="B54" t="s">
        <v>2</v>
      </c>
      <c r="C54" t="s">
        <v>3</v>
      </c>
      <c r="D54" s="3">
        <v>91899.196969696801</v>
      </c>
      <c r="E54" s="8">
        <v>0.90922715260396669</v>
      </c>
      <c r="F54" s="8">
        <v>0.61199999999999999</v>
      </c>
      <c r="G54" s="3">
        <f t="shared" si="20"/>
        <v>57948.281349941215</v>
      </c>
      <c r="H54" s="3">
        <f t="shared" ref="H54" si="34">G54+G53</f>
        <v>82607.642067235895</v>
      </c>
      <c r="I54" s="3">
        <f t="shared" si="21"/>
        <v>9291.5549024609063</v>
      </c>
      <c r="J54" s="3">
        <f t="shared" si="22"/>
        <v>5686.4316003060749</v>
      </c>
      <c r="K54" s="3">
        <f t="shared" si="23"/>
        <v>63634.712950247289</v>
      </c>
      <c r="L54" s="11">
        <f t="shared" si="24"/>
        <v>0.69244035909509027</v>
      </c>
    </row>
    <row r="55" spans="1:12" x14ac:dyDescent="0.25">
      <c r="A55">
        <v>2036</v>
      </c>
      <c r="B55" t="s">
        <v>20</v>
      </c>
      <c r="C55" t="s">
        <v>3</v>
      </c>
      <c r="D55" s="3">
        <v>91899.196969696801</v>
      </c>
      <c r="E55" s="8">
        <v>0.90922715260396669</v>
      </c>
      <c r="F55" s="8">
        <v>0.38800000000000001</v>
      </c>
      <c r="G55" s="3">
        <f t="shared" si="20"/>
        <v>25433.38530853932</v>
      </c>
      <c r="H55" s="3">
        <f t="shared" ref="H55" si="35">G55+G56</f>
        <v>83291.794171063433</v>
      </c>
      <c r="I55" s="3">
        <f t="shared" si="21"/>
        <v>8607.4027986333676</v>
      </c>
      <c r="J55" s="3">
        <f t="shared" si="22"/>
        <v>3339.6722858697467</v>
      </c>
      <c r="K55" s="3">
        <f t="shared" si="23"/>
        <v>28773.057594409067</v>
      </c>
      <c r="L55" s="11">
        <f t="shared" si="24"/>
        <v>0.31309367810794697</v>
      </c>
    </row>
    <row r="56" spans="1:12" x14ac:dyDescent="0.25">
      <c r="A56">
        <v>2037</v>
      </c>
      <c r="B56" t="s">
        <v>2</v>
      </c>
      <c r="C56" t="s">
        <v>3</v>
      </c>
      <c r="D56" s="3">
        <v>92651.651515151403</v>
      </c>
      <c r="E56" s="8">
        <v>0.90922715260396669</v>
      </c>
      <c r="F56" s="8">
        <v>0.61199999999999999</v>
      </c>
      <c r="G56" s="3">
        <f t="shared" si="20"/>
        <v>57858.408862524106</v>
      </c>
      <c r="H56" s="3">
        <f t="shared" ref="H56" si="36">G56+G55</f>
        <v>83291.794171063433</v>
      </c>
      <c r="I56" s="3">
        <f t="shared" si="21"/>
        <v>9359.85734408797</v>
      </c>
      <c r="J56" s="3">
        <f t="shared" si="22"/>
        <v>5728.2326945818377</v>
      </c>
      <c r="K56" s="3">
        <f t="shared" si="23"/>
        <v>63586.641557105941</v>
      </c>
      <c r="L56" s="11">
        <f t="shared" si="24"/>
        <v>0.68629798300689293</v>
      </c>
    </row>
    <row r="57" spans="1:12" x14ac:dyDescent="0.25">
      <c r="A57">
        <v>2037</v>
      </c>
      <c r="B57" t="s">
        <v>20</v>
      </c>
      <c r="C57" t="s">
        <v>3</v>
      </c>
      <c r="D57" s="3">
        <v>92651.651515151403</v>
      </c>
      <c r="E57" s="8">
        <v>0.90922715260396669</v>
      </c>
      <c r="F57" s="8">
        <v>0.38800000000000001</v>
      </c>
      <c r="G57" s="3">
        <f t="shared" si="20"/>
        <v>26161.245228274496</v>
      </c>
      <c r="H57" s="3">
        <f t="shared" ref="H57" si="37">G57+G58</f>
        <v>83975.946274890986</v>
      </c>
      <c r="I57" s="3">
        <f t="shared" si="21"/>
        <v>8675.7052402604168</v>
      </c>
      <c r="J57" s="3">
        <f t="shared" si="22"/>
        <v>3366.1736332210417</v>
      </c>
      <c r="K57" s="3">
        <f t="shared" si="23"/>
        <v>29527.418861495538</v>
      </c>
      <c r="L57" s="11">
        <f t="shared" si="24"/>
        <v>0.31869284981570883</v>
      </c>
    </row>
    <row r="58" spans="1:12" x14ac:dyDescent="0.25">
      <c r="A58">
        <v>2038</v>
      </c>
      <c r="B58" t="s">
        <v>2</v>
      </c>
      <c r="C58" t="s">
        <v>3</v>
      </c>
      <c r="D58" s="3">
        <v>93404.106060605904</v>
      </c>
      <c r="E58" s="8">
        <v>0.90922715260396669</v>
      </c>
      <c r="F58" s="8">
        <v>0.61199999999999999</v>
      </c>
      <c r="G58" s="3">
        <f t="shared" si="20"/>
        <v>57814.701046616494</v>
      </c>
      <c r="H58" s="3">
        <f t="shared" ref="H58:H59" si="38">G58+G57</f>
        <v>83975.946274890986</v>
      </c>
      <c r="I58" s="3">
        <f t="shared" si="21"/>
        <v>9428.1597857149172</v>
      </c>
      <c r="J58" s="3">
        <f t="shared" si="22"/>
        <v>5770.0337888575295</v>
      </c>
      <c r="K58" s="3">
        <f t="shared" si="23"/>
        <v>63584.734835474024</v>
      </c>
      <c r="L58" s="11">
        <f t="shared" si="24"/>
        <v>0.68074881841079482</v>
      </c>
    </row>
    <row r="59" spans="1:12" x14ac:dyDescent="0.25">
      <c r="A59">
        <v>2038</v>
      </c>
      <c r="B59" t="s">
        <v>20</v>
      </c>
      <c r="C59" t="s">
        <v>3</v>
      </c>
      <c r="D59" s="3">
        <v>93404.106060605904</v>
      </c>
      <c r="E59" s="8">
        <v>0.90922715260396669</v>
      </c>
      <c r="F59" s="8">
        <v>0.38800000000000001</v>
      </c>
      <c r="G59" s="3">
        <f t="shared" si="20"/>
        <v>26847.130975182248</v>
      </c>
      <c r="H59" s="3">
        <f t="shared" si="38"/>
        <v>84661.832021798735</v>
      </c>
      <c r="I59" s="3">
        <f t="shared" si="21"/>
        <v>8742.2740388071688</v>
      </c>
      <c r="J59" s="3">
        <f t="shared" si="22"/>
        <v>3392.0023270571814</v>
      </c>
      <c r="K59" s="3">
        <f t="shared" si="23"/>
        <v>30239.133302239428</v>
      </c>
      <c r="L59" s="11">
        <f t="shared" si="24"/>
        <v>0.32374522467586764</v>
      </c>
    </row>
    <row r="60" spans="1:12" x14ac:dyDescent="0.25">
      <c r="A60">
        <v>2039</v>
      </c>
      <c r="B60" t="s">
        <v>2</v>
      </c>
      <c r="C60" t="s">
        <v>3</v>
      </c>
      <c r="D60" s="3">
        <v>94156.560606060404</v>
      </c>
      <c r="E60" s="8">
        <v>0.90922715260396669</v>
      </c>
      <c r="F60" s="8">
        <v>0.61199999999999999</v>
      </c>
      <c r="G60" s="3">
        <f t="shared" si="20"/>
        <v>57812.967403536299</v>
      </c>
      <c r="H60" s="3">
        <f t="shared" ref="H60" si="39">G60+G61</f>
        <v>85307.208473143241</v>
      </c>
      <c r="I60" s="3">
        <f t="shared" si="21"/>
        <v>8849.3521329171635</v>
      </c>
      <c r="J60" s="3">
        <f t="shared" si="22"/>
        <v>5415.8035053453041</v>
      </c>
      <c r="K60" s="3">
        <f t="shared" si="23"/>
        <v>63228.770908881605</v>
      </c>
      <c r="L60" s="11">
        <f t="shared" si="24"/>
        <v>0.6715280433131271</v>
      </c>
    </row>
    <row r="61" spans="1:12" x14ac:dyDescent="0.25">
      <c r="A61">
        <v>2039</v>
      </c>
      <c r="B61" t="s">
        <v>20</v>
      </c>
      <c r="C61" t="s">
        <v>3</v>
      </c>
      <c r="D61" s="3">
        <v>94156.560606060404</v>
      </c>
      <c r="E61" s="8">
        <v>0.90922715260396669</v>
      </c>
      <c r="F61" s="8">
        <v>0.38800000000000001</v>
      </c>
      <c r="G61" s="3">
        <f t="shared" si="20"/>
        <v>27494.241069606938</v>
      </c>
      <c r="H61" s="3">
        <f t="shared" ref="H61" si="40">G61+G60</f>
        <v>85307.208473143241</v>
      </c>
      <c r="I61" s="3">
        <f t="shared" si="21"/>
        <v>8849.3521329171635</v>
      </c>
      <c r="J61" s="3">
        <f t="shared" si="22"/>
        <v>3433.5486275718595</v>
      </c>
      <c r="K61" s="3">
        <f t="shared" si="23"/>
        <v>30927.7896971788</v>
      </c>
      <c r="L61" s="11">
        <f t="shared" si="24"/>
        <v>0.32847195668687296</v>
      </c>
    </row>
    <row r="62" spans="1:12" x14ac:dyDescent="0.25">
      <c r="A62">
        <v>2040</v>
      </c>
      <c r="B62" t="s">
        <v>2</v>
      </c>
      <c r="C62" t="s">
        <v>3</v>
      </c>
      <c r="D62" s="3">
        <v>94909.015151515094</v>
      </c>
      <c r="E62" s="8">
        <v>0.90922715260396669</v>
      </c>
      <c r="F62" s="8">
        <v>0.61199999999999999</v>
      </c>
      <c r="G62" s="3">
        <f t="shared" si="20"/>
        <v>57489.315336130945</v>
      </c>
      <c r="H62" s="3">
        <f t="shared" ref="H62" si="41">G62+G63</f>
        <v>85609.701498831128</v>
      </c>
      <c r="I62" s="3">
        <f t="shared" si="21"/>
        <v>9299.3136526839662</v>
      </c>
      <c r="J62" s="3">
        <f t="shared" si="22"/>
        <v>5691.179955442587</v>
      </c>
      <c r="K62" s="3">
        <f t="shared" si="23"/>
        <v>63180.495291573534</v>
      </c>
      <c r="L62" s="11">
        <f t="shared" si="24"/>
        <v>0.66569540512785463</v>
      </c>
    </row>
    <row r="63" spans="1:12" x14ac:dyDescent="0.25">
      <c r="A63">
        <v>2040</v>
      </c>
      <c r="B63" t="s">
        <v>20</v>
      </c>
      <c r="C63" t="s">
        <v>3</v>
      </c>
      <c r="D63" s="3">
        <v>94909.015151515094</v>
      </c>
      <c r="E63" s="8">
        <v>0.90922715260396669</v>
      </c>
      <c r="F63" s="8">
        <v>0.38800000000000001</v>
      </c>
      <c r="G63" s="3">
        <f t="shared" si="20"/>
        <v>28120.386162700179</v>
      </c>
      <c r="H63" s="3">
        <f t="shared" ref="H63" si="42">G63+G62</f>
        <v>85609.701498831128</v>
      </c>
      <c r="I63" s="3">
        <f t="shared" si="21"/>
        <v>9299.3136526839662</v>
      </c>
      <c r="J63" s="3">
        <f t="shared" si="22"/>
        <v>3608.1336972413792</v>
      </c>
      <c r="K63" s="3">
        <f t="shared" si="23"/>
        <v>31728.51985994156</v>
      </c>
      <c r="L63" s="11">
        <f t="shared" si="24"/>
        <v>0.33430459487214537</v>
      </c>
    </row>
    <row r="64" spans="1:12" x14ac:dyDescent="0.25">
      <c r="A64">
        <v>2041</v>
      </c>
      <c r="B64" t="s">
        <v>2</v>
      </c>
      <c r="C64" t="s">
        <v>3</v>
      </c>
      <c r="D64" s="3">
        <v>95661.469696969594</v>
      </c>
      <c r="E64" s="8">
        <v>0.90922715260396669</v>
      </c>
      <c r="F64" s="8">
        <v>0.61199999999999999</v>
      </c>
      <c r="G64" s="3">
        <f t="shared" si="20"/>
        <v>57445.421834065732</v>
      </c>
      <c r="H64" s="3">
        <f t="shared" ref="H64" si="43">G64+G65</f>
        <v>86293.853602658812</v>
      </c>
      <c r="I64" s="3">
        <f t="shared" si="21"/>
        <v>9367.6160943107825</v>
      </c>
      <c r="J64" s="3">
        <f t="shared" si="22"/>
        <v>5732.9810497181988</v>
      </c>
      <c r="K64" s="3">
        <f t="shared" si="23"/>
        <v>63178.402883783929</v>
      </c>
      <c r="L64" s="11">
        <f t="shared" si="24"/>
        <v>0.66043730128667799</v>
      </c>
    </row>
    <row r="65" spans="1:12" x14ac:dyDescent="0.25">
      <c r="A65">
        <v>2041</v>
      </c>
      <c r="B65" t="s">
        <v>20</v>
      </c>
      <c r="C65" t="s">
        <v>3</v>
      </c>
      <c r="D65" s="3">
        <v>95661.469696969594</v>
      </c>
      <c r="E65" s="8">
        <v>0.90922715260396669</v>
      </c>
      <c r="F65" s="8">
        <v>0.38800000000000001</v>
      </c>
      <c r="G65" s="3">
        <f t="shared" si="20"/>
        <v>28848.431768593073</v>
      </c>
      <c r="H65" s="3">
        <f t="shared" ref="H65" si="44">G65+G64</f>
        <v>86293.853602658812</v>
      </c>
      <c r="I65" s="3">
        <f t="shared" si="21"/>
        <v>9367.6160943107825</v>
      </c>
      <c r="J65" s="3">
        <f t="shared" si="22"/>
        <v>3634.6350445925837</v>
      </c>
      <c r="K65" s="3">
        <f t="shared" si="23"/>
        <v>32483.066813185658</v>
      </c>
      <c r="L65" s="11">
        <f t="shared" si="24"/>
        <v>0.3395626987133219</v>
      </c>
    </row>
    <row r="66" spans="1:12" x14ac:dyDescent="0.25">
      <c r="A66">
        <v>2042</v>
      </c>
      <c r="B66" t="s">
        <v>2</v>
      </c>
      <c r="C66" t="s">
        <v>3</v>
      </c>
      <c r="D66" s="3">
        <v>96413.924242424095</v>
      </c>
      <c r="E66" s="8">
        <v>0.90922715260396669</v>
      </c>
      <c r="F66" s="8">
        <v>0.61199999999999999</v>
      </c>
      <c r="G66" s="3">
        <f t="shared" si="20"/>
        <v>57443.5193600891</v>
      </c>
      <c r="H66" s="3">
        <f t="shared" ref="H66" si="45">G66+G67</f>
        <v>86978.005706486307</v>
      </c>
      <c r="I66" s="3">
        <f t="shared" si="21"/>
        <v>9435.918535937788</v>
      </c>
      <c r="J66" s="3">
        <f t="shared" si="22"/>
        <v>5774.7821439939262</v>
      </c>
      <c r="K66" s="3">
        <f t="shared" si="23"/>
        <v>63218.301504083029</v>
      </c>
      <c r="L66" s="11">
        <f t="shared" si="24"/>
        <v>0.65569679899270905</v>
      </c>
    </row>
    <row r="67" spans="1:12" x14ac:dyDescent="0.25">
      <c r="A67">
        <v>2042</v>
      </c>
      <c r="B67" t="s">
        <v>20</v>
      </c>
      <c r="C67" t="s">
        <v>3</v>
      </c>
      <c r="D67" s="3">
        <v>96413.924242424095</v>
      </c>
      <c r="E67" s="8">
        <v>0.90922715260396669</v>
      </c>
      <c r="F67" s="8">
        <v>0.38800000000000001</v>
      </c>
      <c r="G67" s="3">
        <f t="shared" si="20"/>
        <v>29534.486346397203</v>
      </c>
      <c r="H67" s="3">
        <f t="shared" ref="H67" si="46">G67+G66</f>
        <v>86978.005706486307</v>
      </c>
      <c r="I67" s="3">
        <f t="shared" si="21"/>
        <v>9435.918535937788</v>
      </c>
      <c r="J67" s="3">
        <f t="shared" si="22"/>
        <v>3661.1363919438618</v>
      </c>
      <c r="K67" s="3">
        <f t="shared" si="23"/>
        <v>33195.622738341066</v>
      </c>
      <c r="L67" s="11">
        <f t="shared" si="24"/>
        <v>0.34430320100729095</v>
      </c>
    </row>
    <row r="68" spans="1:12" x14ac:dyDescent="0.25">
      <c r="A68">
        <v>2043</v>
      </c>
      <c r="B68" t="s">
        <v>2</v>
      </c>
      <c r="C68" t="s">
        <v>3</v>
      </c>
      <c r="D68" s="3">
        <v>97166.378787878595</v>
      </c>
      <c r="E68" s="8">
        <v>0.90922715260396669</v>
      </c>
      <c r="F68" s="8">
        <v>0.61199999999999999</v>
      </c>
      <c r="G68" s="3">
        <f t="shared" si="20"/>
        <v>57479.796269016479</v>
      </c>
      <c r="H68" s="3">
        <f t="shared" ref="H68" si="47">G68+G69</f>
        <v>87662.157810313816</v>
      </c>
      <c r="I68" s="3">
        <f t="shared" si="21"/>
        <v>9504.2209775647789</v>
      </c>
      <c r="J68" s="3">
        <f t="shared" si="22"/>
        <v>5816.5832382696444</v>
      </c>
      <c r="K68" s="3">
        <f t="shared" si="23"/>
        <v>63296.379507286125</v>
      </c>
      <c r="L68" s="11">
        <f t="shared" si="24"/>
        <v>0.65142264533153815</v>
      </c>
    </row>
    <row r="69" spans="1:12" x14ac:dyDescent="0.25">
      <c r="A69">
        <v>2043</v>
      </c>
      <c r="B69" t="s">
        <v>20</v>
      </c>
      <c r="C69" t="s">
        <v>3</v>
      </c>
      <c r="D69" s="3">
        <v>97166.378787878595</v>
      </c>
      <c r="E69" s="8">
        <v>0.90922715260396669</v>
      </c>
      <c r="F69" s="8">
        <v>0.38800000000000001</v>
      </c>
      <c r="G69" s="3">
        <f t="shared" si="20"/>
        <v>30182.361541297338</v>
      </c>
      <c r="H69" s="3">
        <f t="shared" ref="H69" si="48">G69+G68</f>
        <v>87662.157810313816</v>
      </c>
      <c r="I69" s="3">
        <f t="shared" si="21"/>
        <v>9504.2209775647789</v>
      </c>
      <c r="J69" s="3">
        <f t="shared" si="22"/>
        <v>3687.6377392951345</v>
      </c>
      <c r="K69" s="3">
        <f t="shared" si="23"/>
        <v>33869.99928059247</v>
      </c>
      <c r="L69" s="11">
        <f t="shared" si="24"/>
        <v>0.3485773546684619</v>
      </c>
    </row>
    <row r="70" spans="1:12" x14ac:dyDescent="0.25">
      <c r="A70">
        <v>2044</v>
      </c>
      <c r="B70" t="s">
        <v>2</v>
      </c>
      <c r="C70" t="s">
        <v>3</v>
      </c>
      <c r="D70" s="3">
        <v>97918.833333333096</v>
      </c>
      <c r="E70" s="8">
        <v>0.90922715260396669</v>
      </c>
      <c r="F70" s="8">
        <v>0.61199999999999999</v>
      </c>
      <c r="G70" s="3">
        <f t="shared" si="20"/>
        <v>57550.786909549832</v>
      </c>
      <c r="H70" s="3">
        <f t="shared" ref="H70" si="49">G70+G71</f>
        <v>88346.309914141326</v>
      </c>
      <c r="I70" s="3">
        <f t="shared" si="21"/>
        <v>9572.5234191917698</v>
      </c>
      <c r="J70" s="3">
        <f t="shared" si="22"/>
        <v>5858.3843325453627</v>
      </c>
      <c r="K70" s="3">
        <f t="shared" si="23"/>
        <v>63409.171242095195</v>
      </c>
      <c r="L70" s="11">
        <f t="shared" si="24"/>
        <v>0.64756869627152436</v>
      </c>
    </row>
    <row r="71" spans="1:12" x14ac:dyDescent="0.25">
      <c r="A71">
        <v>2044</v>
      </c>
      <c r="B71" t="s">
        <v>20</v>
      </c>
      <c r="C71" t="s">
        <v>3</v>
      </c>
      <c r="D71" s="3">
        <v>97918.833333333096</v>
      </c>
      <c r="E71" s="8">
        <v>0.90922715260396669</v>
      </c>
      <c r="F71" s="8">
        <v>0.38800000000000001</v>
      </c>
      <c r="G71" s="3">
        <f t="shared" si="20"/>
        <v>30795.52300459149</v>
      </c>
      <c r="H71" s="3">
        <f t="shared" ref="H71" si="50">G71+G70</f>
        <v>88346.309914141326</v>
      </c>
      <c r="I71" s="3">
        <f t="shared" si="21"/>
        <v>9572.5234191917698</v>
      </c>
      <c r="J71" s="3">
        <f t="shared" si="22"/>
        <v>3714.1390866464067</v>
      </c>
      <c r="K71" s="3">
        <f t="shared" si="23"/>
        <v>34509.6620912379</v>
      </c>
      <c r="L71" s="11">
        <f t="shared" si="24"/>
        <v>0.35243130372847564</v>
      </c>
    </row>
    <row r="72" spans="1:12" x14ac:dyDescent="0.25">
      <c r="A72">
        <v>2045</v>
      </c>
      <c r="B72" t="s">
        <v>2</v>
      </c>
      <c r="C72" t="s">
        <v>3</v>
      </c>
      <c r="D72" s="3">
        <v>98671.287878787698</v>
      </c>
      <c r="E72" s="8">
        <v>0.90922715260396669</v>
      </c>
      <c r="F72" s="8">
        <v>0.61199999999999999</v>
      </c>
      <c r="G72" s="3">
        <f t="shared" si="20"/>
        <v>57653.340217427547</v>
      </c>
      <c r="H72" s="3">
        <f t="shared" ref="H72" si="51">G72+G73</f>
        <v>89030.462017968835</v>
      </c>
      <c r="I72" s="3">
        <f t="shared" si="21"/>
        <v>9640.8258608188626</v>
      </c>
      <c r="J72" s="3">
        <f t="shared" si="22"/>
        <v>5900.1854268211437</v>
      </c>
      <c r="K72" s="3">
        <f t="shared" si="23"/>
        <v>63553.525644248693</v>
      </c>
      <c r="L72" s="11">
        <f t="shared" si="24"/>
        <v>0.64409340356761879</v>
      </c>
    </row>
    <row r="73" spans="1:12" x14ac:dyDescent="0.25">
      <c r="A73">
        <v>2045</v>
      </c>
      <c r="B73" t="s">
        <v>20</v>
      </c>
      <c r="C73" t="s">
        <v>3</v>
      </c>
      <c r="D73" s="3">
        <v>98671.287878787698</v>
      </c>
      <c r="E73" s="8">
        <v>0.90922715260396669</v>
      </c>
      <c r="F73" s="8">
        <v>0.38800000000000001</v>
      </c>
      <c r="G73" s="3">
        <f t="shared" si="20"/>
        <v>31377.121800541288</v>
      </c>
      <c r="H73" s="3">
        <f>G73+G72</f>
        <v>89030.462017968835</v>
      </c>
      <c r="I73" s="3">
        <f>D73-H73</f>
        <v>9640.8258608188626</v>
      </c>
      <c r="J73" s="3">
        <f>I73*F73</f>
        <v>3740.6404339977189</v>
      </c>
      <c r="K73" s="3">
        <f t="shared" si="23"/>
        <v>35117.762234539005</v>
      </c>
      <c r="L73" s="11">
        <f t="shared" si="24"/>
        <v>0.35590659643238126</v>
      </c>
    </row>
    <row r="74" spans="1:12" x14ac:dyDescent="0.25">
      <c r="D74" s="3"/>
      <c r="E74" s="4"/>
      <c r="F74" s="4"/>
    </row>
    <row r="75" spans="1:12" x14ac:dyDescent="0.25">
      <c r="D75" s="3"/>
      <c r="E75" s="4"/>
      <c r="F75" s="4"/>
    </row>
    <row r="76" spans="1:12" x14ac:dyDescent="0.25">
      <c r="D76" s="3"/>
      <c r="E76" s="4"/>
      <c r="F76" s="4"/>
    </row>
    <row r="77" spans="1:12" x14ac:dyDescent="0.25">
      <c r="D77" s="3"/>
      <c r="E77" s="4"/>
      <c r="F77" s="4"/>
    </row>
    <row r="78" spans="1:12" x14ac:dyDescent="0.25">
      <c r="D78" s="3"/>
      <c r="E78" s="4"/>
      <c r="F78" s="4"/>
    </row>
    <row r="79" spans="1:12" x14ac:dyDescent="0.25">
      <c r="D79" s="3"/>
      <c r="E79" s="4"/>
      <c r="F79" s="4"/>
    </row>
    <row r="80" spans="1:12" x14ac:dyDescent="0.25">
      <c r="D80" s="3"/>
      <c r="E80" s="4"/>
      <c r="F80" s="4"/>
    </row>
  </sheetData>
  <sortState xmlns:xlrd2="http://schemas.microsoft.com/office/spreadsheetml/2017/richdata2" ref="A4:M73">
    <sortCondition ref="A4:A73"/>
    <sortCondition descending="1" ref="B4:B73"/>
  </sortState>
  <mergeCells count="4">
    <mergeCell ref="D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70214-AB88-4BF6-80A8-82B6A31ABDE3}">
  <dimension ref="A2:Q84"/>
  <sheetViews>
    <sheetView topLeftCell="A40" workbookViewId="0">
      <selection activeCell="K45" sqref="K45"/>
    </sheetView>
  </sheetViews>
  <sheetFormatPr defaultRowHeight="15" x14ac:dyDescent="0.25"/>
  <cols>
    <col min="1" max="1" width="10.85546875" bestFit="1" customWidth="1"/>
    <col min="2" max="2" width="14" bestFit="1" customWidth="1"/>
    <col min="3" max="3" width="9.42578125" bestFit="1" customWidth="1"/>
    <col min="4" max="4" width="9.5703125" bestFit="1" customWidth="1"/>
    <col min="5" max="5" width="9" customWidth="1"/>
    <col min="6" max="6" width="9" bestFit="1" customWidth="1"/>
    <col min="7" max="8" width="15.85546875" customWidth="1"/>
    <col min="9" max="10" width="13.42578125" customWidth="1"/>
    <col min="11" max="11" width="14.85546875" customWidth="1"/>
    <col min="12" max="12" width="12.140625" bestFit="1" customWidth="1"/>
    <col min="14" max="14" width="16.5703125" customWidth="1"/>
  </cols>
  <sheetData>
    <row r="2" spans="1:15" x14ac:dyDescent="0.25">
      <c r="A2" s="7"/>
      <c r="B2" s="7"/>
      <c r="C2" s="7"/>
      <c r="D2" s="14" t="s">
        <v>5</v>
      </c>
      <c r="E2" s="14"/>
      <c r="F2" s="14"/>
      <c r="G2" s="14" t="s">
        <v>6</v>
      </c>
      <c r="H2" s="14"/>
      <c r="I2" s="14" t="s">
        <v>8</v>
      </c>
      <c r="J2" s="14"/>
      <c r="K2" s="14" t="s">
        <v>9</v>
      </c>
      <c r="L2" s="14"/>
    </row>
    <row r="3" spans="1:15" s="1" customFormat="1" x14ac:dyDescent="0.25">
      <c r="A3" s="6" t="s">
        <v>0</v>
      </c>
      <c r="B3" s="6" t="s">
        <v>22</v>
      </c>
      <c r="C3" s="6" t="s">
        <v>1</v>
      </c>
      <c r="D3" s="6" t="s">
        <v>18</v>
      </c>
      <c r="E3" s="6" t="s">
        <v>17</v>
      </c>
      <c r="F3" s="6" t="s">
        <v>16</v>
      </c>
      <c r="G3" s="6" t="s">
        <v>13</v>
      </c>
      <c r="H3" s="6" t="s">
        <v>12</v>
      </c>
      <c r="I3" s="6" t="s">
        <v>15</v>
      </c>
      <c r="J3" s="6" t="s">
        <v>14</v>
      </c>
      <c r="K3" s="6" t="s">
        <v>11</v>
      </c>
      <c r="L3" s="6" t="s">
        <v>21</v>
      </c>
    </row>
    <row r="4" spans="1:15" x14ac:dyDescent="0.25">
      <c r="A4">
        <v>2011</v>
      </c>
      <c r="B4" t="s">
        <v>2</v>
      </c>
      <c r="D4" s="3">
        <v>73394</v>
      </c>
      <c r="E4" s="4"/>
      <c r="F4" s="4">
        <v>0.93021227893288283</v>
      </c>
      <c r="G4" s="3"/>
      <c r="H4" s="3"/>
      <c r="I4" s="3"/>
      <c r="J4" s="3"/>
      <c r="K4" s="3">
        <v>68272</v>
      </c>
      <c r="L4" s="4">
        <v>0.93021227893288283</v>
      </c>
      <c r="N4" s="10" t="s">
        <v>23</v>
      </c>
    </row>
    <row r="5" spans="1:15" x14ac:dyDescent="0.25">
      <c r="A5">
        <v>2011</v>
      </c>
      <c r="B5" t="s">
        <v>20</v>
      </c>
      <c r="D5" s="3">
        <v>73394</v>
      </c>
      <c r="E5" s="4"/>
      <c r="F5" s="4">
        <v>6.9787721067117198E-2</v>
      </c>
      <c r="G5" s="3"/>
      <c r="H5" s="3"/>
      <c r="I5" s="3"/>
      <c r="J5" s="3"/>
      <c r="K5" s="3">
        <v>5122</v>
      </c>
      <c r="L5" s="4">
        <v>6.9787721067117198E-2</v>
      </c>
      <c r="N5" s="13" t="s">
        <v>18</v>
      </c>
      <c r="O5" t="s">
        <v>24</v>
      </c>
    </row>
    <row r="6" spans="1:15" x14ac:dyDescent="0.25">
      <c r="A6">
        <v>2012</v>
      </c>
      <c r="B6" t="s">
        <v>2</v>
      </c>
      <c r="D6" s="3">
        <v>74038</v>
      </c>
      <c r="E6" s="4">
        <v>0.90148230606983804</v>
      </c>
      <c r="F6" s="4">
        <v>0.90070658237262924</v>
      </c>
      <c r="G6" s="3">
        <v>61545.999999999985</v>
      </c>
      <c r="H6" s="3">
        <v>65970.999999999985</v>
      </c>
      <c r="I6" s="3">
        <v>8067</v>
      </c>
      <c r="J6" s="3">
        <v>7266</v>
      </c>
      <c r="K6" s="3">
        <v>68812</v>
      </c>
      <c r="L6" s="4">
        <v>0.92941462492233717</v>
      </c>
      <c r="N6" s="13" t="s">
        <v>17</v>
      </c>
      <c r="O6" t="s">
        <v>25</v>
      </c>
    </row>
    <row r="7" spans="1:15" x14ac:dyDescent="0.25">
      <c r="A7">
        <v>2012</v>
      </c>
      <c r="B7" t="s">
        <v>20</v>
      </c>
      <c r="D7" s="3">
        <v>74038</v>
      </c>
      <c r="E7" s="4">
        <v>0.86392034361577508</v>
      </c>
      <c r="F7" s="4">
        <v>9.9293417627370775E-2</v>
      </c>
      <c r="G7" s="3">
        <v>4425</v>
      </c>
      <c r="H7" s="3">
        <v>65970.999999999985</v>
      </c>
      <c r="I7" s="3">
        <v>8067</v>
      </c>
      <c r="J7" s="3">
        <v>801</v>
      </c>
      <c r="K7" s="3">
        <v>5226</v>
      </c>
      <c r="L7" s="4">
        <v>7.0585375077662826E-2</v>
      </c>
      <c r="N7" s="13" t="s">
        <v>16</v>
      </c>
      <c r="O7" t="s">
        <v>26</v>
      </c>
    </row>
    <row r="8" spans="1:15" x14ac:dyDescent="0.25">
      <c r="A8">
        <v>2013</v>
      </c>
      <c r="B8" t="s">
        <v>2</v>
      </c>
      <c r="D8" s="3">
        <v>74702</v>
      </c>
      <c r="E8" s="4">
        <v>0.90174678835086908</v>
      </c>
      <c r="F8" s="4">
        <v>0.89883792048929667</v>
      </c>
      <c r="G8" s="3">
        <v>62051</v>
      </c>
      <c r="H8" s="3">
        <v>66527</v>
      </c>
      <c r="I8" s="3">
        <v>8175</v>
      </c>
      <c r="J8" s="3">
        <v>7348</v>
      </c>
      <c r="K8" s="3">
        <v>69399</v>
      </c>
      <c r="L8" s="4">
        <v>0.92901127145190221</v>
      </c>
      <c r="N8" s="13" t="s">
        <v>13</v>
      </c>
      <c r="O8" t="s">
        <v>27</v>
      </c>
    </row>
    <row r="9" spans="1:15" x14ac:dyDescent="0.25">
      <c r="A9">
        <v>2013</v>
      </c>
      <c r="B9" t="s">
        <v>20</v>
      </c>
      <c r="D9" s="3">
        <v>74702</v>
      </c>
      <c r="E9" s="4">
        <v>0.85648679678530426</v>
      </c>
      <c r="F9" s="4">
        <v>0.1011620795107034</v>
      </c>
      <c r="G9" s="3">
        <v>4476</v>
      </c>
      <c r="H9" s="3">
        <v>66527</v>
      </c>
      <c r="I9" s="3">
        <v>8175</v>
      </c>
      <c r="J9" s="3">
        <v>827</v>
      </c>
      <c r="K9" s="3">
        <v>5303</v>
      </c>
      <c r="L9" s="4">
        <v>7.0988728548097776E-2</v>
      </c>
      <c r="N9" s="13" t="s">
        <v>12</v>
      </c>
      <c r="O9" t="s">
        <v>28</v>
      </c>
    </row>
    <row r="10" spans="1:15" x14ac:dyDescent="0.25">
      <c r="A10">
        <v>2014</v>
      </c>
      <c r="B10" t="s">
        <v>2</v>
      </c>
      <c r="D10" s="3">
        <v>75837</v>
      </c>
      <c r="E10" s="4">
        <v>0.90090635311748013</v>
      </c>
      <c r="F10" s="4">
        <v>0.884406779661017</v>
      </c>
      <c r="G10" s="3">
        <v>62522</v>
      </c>
      <c r="H10" s="3">
        <v>66987</v>
      </c>
      <c r="I10" s="3">
        <v>8850</v>
      </c>
      <c r="J10" s="3">
        <v>7827</v>
      </c>
      <c r="K10" s="3">
        <v>70349</v>
      </c>
      <c r="L10" s="4">
        <v>0.92763426823318429</v>
      </c>
      <c r="N10" s="13" t="s">
        <v>15</v>
      </c>
      <c r="O10" t="s">
        <v>29</v>
      </c>
    </row>
    <row r="11" spans="1:15" x14ac:dyDescent="0.25">
      <c r="A11">
        <v>2014</v>
      </c>
      <c r="B11" t="s">
        <v>20</v>
      </c>
      <c r="D11" s="3">
        <v>75837</v>
      </c>
      <c r="E11" s="4">
        <v>0.84197623986422776</v>
      </c>
      <c r="F11" s="4">
        <v>0.1155932203389831</v>
      </c>
      <c r="G11" s="3">
        <v>4465</v>
      </c>
      <c r="H11" s="3">
        <v>66987</v>
      </c>
      <c r="I11" s="3">
        <v>8850</v>
      </c>
      <c r="J11" s="3">
        <v>1023</v>
      </c>
      <c r="K11" s="3">
        <v>5488</v>
      </c>
      <c r="L11" s="4">
        <v>7.2365731766815669E-2</v>
      </c>
      <c r="N11" s="13" t="s">
        <v>14</v>
      </c>
      <c r="O11" t="s">
        <v>30</v>
      </c>
    </row>
    <row r="12" spans="1:15" x14ac:dyDescent="0.25">
      <c r="A12">
        <v>2015</v>
      </c>
      <c r="B12" t="s">
        <v>2</v>
      </c>
      <c r="D12" s="3">
        <v>76117</v>
      </c>
      <c r="E12" s="4">
        <v>0.89543561386800097</v>
      </c>
      <c r="F12" s="4">
        <v>0.87858308086693082</v>
      </c>
      <c r="G12" s="3">
        <v>62993</v>
      </c>
      <c r="H12" s="3">
        <v>67535</v>
      </c>
      <c r="I12" s="3">
        <v>8582</v>
      </c>
      <c r="J12" s="3">
        <v>7540</v>
      </c>
      <c r="K12" s="3">
        <v>70533</v>
      </c>
      <c r="L12" s="4">
        <v>0.92663925272935088</v>
      </c>
      <c r="N12" s="13" t="s">
        <v>11</v>
      </c>
      <c r="O12" t="s">
        <v>31</v>
      </c>
    </row>
    <row r="13" spans="1:15" x14ac:dyDescent="0.25">
      <c r="A13">
        <v>2015</v>
      </c>
      <c r="B13" t="s">
        <v>20</v>
      </c>
      <c r="D13" s="3">
        <v>76117</v>
      </c>
      <c r="E13" s="4">
        <v>0.82762390670553931</v>
      </c>
      <c r="F13" s="4">
        <v>0.12141691913306921</v>
      </c>
      <c r="G13" s="3">
        <v>4542</v>
      </c>
      <c r="H13" s="3">
        <v>67535</v>
      </c>
      <c r="I13" s="3">
        <v>8582</v>
      </c>
      <c r="J13" s="3">
        <v>1042</v>
      </c>
      <c r="K13" s="3">
        <v>5584</v>
      </c>
      <c r="L13" s="4">
        <v>7.3360747270649132E-2</v>
      </c>
      <c r="N13" s="13" t="s">
        <v>21</v>
      </c>
      <c r="O13" t="s">
        <v>32</v>
      </c>
    </row>
    <row r="14" spans="1:15" x14ac:dyDescent="0.25">
      <c r="A14">
        <v>2016</v>
      </c>
      <c r="B14" t="s">
        <v>2</v>
      </c>
      <c r="D14" s="3">
        <v>76383</v>
      </c>
      <c r="E14" s="4">
        <v>0.89981994243829133</v>
      </c>
      <c r="F14" s="4">
        <v>0.87191227858778164</v>
      </c>
      <c r="G14" s="3">
        <v>63467</v>
      </c>
      <c r="H14" s="3">
        <v>68084</v>
      </c>
      <c r="I14" s="3">
        <v>8299</v>
      </c>
      <c r="J14" s="3">
        <v>7236</v>
      </c>
      <c r="K14" s="3">
        <v>70703</v>
      </c>
      <c r="L14" s="4">
        <v>0.92563790372203236</v>
      </c>
    </row>
    <row r="15" spans="1:15" x14ac:dyDescent="0.25">
      <c r="A15">
        <v>2016</v>
      </c>
      <c r="B15" t="s">
        <v>20</v>
      </c>
      <c r="D15" s="3">
        <v>76383</v>
      </c>
      <c r="E15" s="4">
        <v>0.82682664756446989</v>
      </c>
      <c r="F15" s="4">
        <v>0.1280877214122183</v>
      </c>
      <c r="G15" s="3">
        <v>4617</v>
      </c>
      <c r="H15" s="3">
        <v>68084</v>
      </c>
      <c r="I15" s="3">
        <v>8299</v>
      </c>
      <c r="J15" s="3">
        <v>1063</v>
      </c>
      <c r="K15" s="3">
        <v>5680</v>
      </c>
      <c r="L15" s="4">
        <v>7.436209627796761E-2</v>
      </c>
      <c r="N15" s="2" t="s">
        <v>19</v>
      </c>
    </row>
    <row r="16" spans="1:15" x14ac:dyDescent="0.25">
      <c r="A16">
        <v>2017</v>
      </c>
      <c r="B16" t="s">
        <v>2</v>
      </c>
      <c r="D16" s="3">
        <v>76252</v>
      </c>
      <c r="E16" s="4">
        <v>0.8952095384920018</v>
      </c>
      <c r="F16" s="4">
        <v>0.85789216882166386</v>
      </c>
      <c r="G16" s="3">
        <v>63294</v>
      </c>
      <c r="H16" s="3">
        <v>68054</v>
      </c>
      <c r="I16" s="3">
        <v>8198</v>
      </c>
      <c r="J16" s="3">
        <v>7033</v>
      </c>
      <c r="K16" s="3">
        <v>70327</v>
      </c>
      <c r="L16" s="4">
        <v>0.92229712007553899</v>
      </c>
      <c r="N16" s="5" t="s">
        <v>4</v>
      </c>
    </row>
    <row r="17" spans="1:17" x14ac:dyDescent="0.25">
      <c r="A17">
        <v>2017</v>
      </c>
      <c r="B17" t="s">
        <v>20</v>
      </c>
      <c r="D17" s="3">
        <v>76252</v>
      </c>
      <c r="E17" s="4">
        <v>0.8380281690140845</v>
      </c>
      <c r="F17" s="4">
        <v>0.1421078311783362</v>
      </c>
      <c r="G17" s="3">
        <v>4760</v>
      </c>
      <c r="H17" s="3">
        <v>68054</v>
      </c>
      <c r="I17" s="3">
        <v>8198</v>
      </c>
      <c r="J17" s="3">
        <v>1165</v>
      </c>
      <c r="K17" s="3">
        <v>5925</v>
      </c>
      <c r="L17" s="4">
        <v>7.7702879924460996E-2</v>
      </c>
      <c r="N17" t="s">
        <v>33</v>
      </c>
    </row>
    <row r="18" spans="1:17" x14ac:dyDescent="0.25">
      <c r="A18">
        <v>2018</v>
      </c>
      <c r="B18" t="s">
        <v>2</v>
      </c>
      <c r="D18" s="3">
        <v>77711</v>
      </c>
      <c r="E18" s="4">
        <v>0.90178736473900489</v>
      </c>
      <c r="F18" s="4">
        <v>0.8627113168945838</v>
      </c>
      <c r="G18" s="3">
        <v>63420</v>
      </c>
      <c r="H18" s="3">
        <v>68424</v>
      </c>
      <c r="I18" s="3">
        <v>9287</v>
      </c>
      <c r="J18" s="3">
        <v>8012</v>
      </c>
      <c r="K18" s="3">
        <v>71432</v>
      </c>
      <c r="L18" s="4">
        <v>0.91920062796772661</v>
      </c>
      <c r="N18" t="s">
        <v>7</v>
      </c>
    </row>
    <row r="19" spans="1:17" x14ac:dyDescent="0.25">
      <c r="A19">
        <v>2018</v>
      </c>
      <c r="B19" t="s">
        <v>20</v>
      </c>
      <c r="D19" s="3">
        <v>77711</v>
      </c>
      <c r="E19" s="4">
        <v>0.84455696202531649</v>
      </c>
      <c r="F19" s="4">
        <v>0.1372886831054162</v>
      </c>
      <c r="G19" s="3">
        <v>5004</v>
      </c>
      <c r="H19" s="3">
        <v>68424</v>
      </c>
      <c r="I19" s="3">
        <v>9287</v>
      </c>
      <c r="J19" s="3">
        <v>1275</v>
      </c>
      <c r="K19" s="3">
        <v>6279</v>
      </c>
      <c r="L19" s="4">
        <v>8.0799372032273428E-2</v>
      </c>
      <c r="N19" t="s">
        <v>10</v>
      </c>
    </row>
    <row r="20" spans="1:17" x14ac:dyDescent="0.25">
      <c r="A20">
        <v>2019</v>
      </c>
      <c r="B20" t="s">
        <v>2</v>
      </c>
      <c r="D20" s="3">
        <v>79500</v>
      </c>
      <c r="E20" s="4">
        <v>0.9142961137865383</v>
      </c>
      <c r="F20" s="4">
        <v>0.85589171974522293</v>
      </c>
      <c r="G20" s="3">
        <v>65310.000000000007</v>
      </c>
      <c r="H20" s="3">
        <v>70708</v>
      </c>
      <c r="I20" s="3">
        <v>8792</v>
      </c>
      <c r="J20" s="3">
        <v>7525</v>
      </c>
      <c r="K20" s="3">
        <v>72835</v>
      </c>
      <c r="L20" s="4">
        <v>0.91616352201257867</v>
      </c>
    </row>
    <row r="21" spans="1:17" x14ac:dyDescent="0.25">
      <c r="A21">
        <v>2019</v>
      </c>
      <c r="B21" t="s">
        <v>20</v>
      </c>
      <c r="D21" s="3">
        <v>79500</v>
      </c>
      <c r="E21" s="4">
        <v>0.85969103360407706</v>
      </c>
      <c r="F21" s="4">
        <v>0.14410828025477709</v>
      </c>
      <c r="G21" s="3">
        <v>5398</v>
      </c>
      <c r="H21" s="3">
        <v>70708</v>
      </c>
      <c r="I21" s="3">
        <v>8792</v>
      </c>
      <c r="J21" s="3">
        <v>1267</v>
      </c>
      <c r="K21" s="3">
        <v>6665</v>
      </c>
      <c r="L21" s="4">
        <v>8.3836477987421387E-2</v>
      </c>
      <c r="N21" s="10" t="s">
        <v>34</v>
      </c>
    </row>
    <row r="22" spans="1:17" x14ac:dyDescent="0.25">
      <c r="A22">
        <v>2020</v>
      </c>
      <c r="B22" t="s">
        <v>2</v>
      </c>
      <c r="D22" s="3">
        <v>79845</v>
      </c>
      <c r="E22" s="4">
        <v>0.91064735360746896</v>
      </c>
      <c r="F22" s="4">
        <v>0.84694656488549613</v>
      </c>
      <c r="G22" s="3">
        <v>66327</v>
      </c>
      <c r="H22" s="3">
        <v>71985</v>
      </c>
      <c r="I22" s="3">
        <v>7860</v>
      </c>
      <c r="J22" s="3">
        <v>6657</v>
      </c>
      <c r="K22" s="3">
        <v>72984</v>
      </c>
      <c r="L22" s="4">
        <v>0.91407101258688706</v>
      </c>
      <c r="O22" t="s">
        <v>38</v>
      </c>
      <c r="P22" t="s">
        <v>37</v>
      </c>
    </row>
    <row r="23" spans="1:17" x14ac:dyDescent="0.25">
      <c r="A23">
        <v>2020</v>
      </c>
      <c r="B23" t="s">
        <v>20</v>
      </c>
      <c r="D23" s="3">
        <v>79845</v>
      </c>
      <c r="E23" s="4">
        <v>0.84891222805701427</v>
      </c>
      <c r="F23" s="4">
        <v>0.15305343511450381</v>
      </c>
      <c r="G23" s="3">
        <v>5658</v>
      </c>
      <c r="H23" s="3">
        <v>71985</v>
      </c>
      <c r="I23" s="3">
        <v>7860</v>
      </c>
      <c r="J23" s="3">
        <v>1203</v>
      </c>
      <c r="K23" s="3">
        <v>6861</v>
      </c>
      <c r="L23" s="4">
        <v>8.5928987413112903E-2</v>
      </c>
      <c r="N23" t="s">
        <v>35</v>
      </c>
      <c r="O23" s="3">
        <f>$J$43</f>
        <v>2284.7493062993635</v>
      </c>
      <c r="P23" s="4">
        <f>$O$23/$O$29</f>
        <v>2.6145942342184831E-2</v>
      </c>
      <c r="Q23">
        <f>O23/SUM(O23,O26)</f>
        <v>0.24554008333042615</v>
      </c>
    </row>
    <row r="24" spans="1:17" x14ac:dyDescent="0.25">
      <c r="A24">
        <v>2021</v>
      </c>
      <c r="B24" t="s">
        <v>2</v>
      </c>
      <c r="D24" s="3">
        <v>81198</v>
      </c>
      <c r="E24" s="4">
        <v>0.909637728817275</v>
      </c>
      <c r="F24" s="4">
        <v>0.8300794551645857</v>
      </c>
      <c r="G24" s="3">
        <v>66389</v>
      </c>
      <c r="H24" s="3">
        <v>72388</v>
      </c>
      <c r="I24" s="3">
        <v>8810</v>
      </c>
      <c r="J24" s="3">
        <v>7313</v>
      </c>
      <c r="K24" s="3">
        <v>73702</v>
      </c>
      <c r="L24" s="4">
        <v>0.90768245523288749</v>
      </c>
      <c r="N24" t="s">
        <v>36</v>
      </c>
      <c r="O24" s="3">
        <f>$G$43</f>
        <v>9703.1078015051589</v>
      </c>
      <c r="P24" s="4">
        <f>$O$24/$O$29</f>
        <v>0.11103927088135271</v>
      </c>
    </row>
    <row r="25" spans="1:17" x14ac:dyDescent="0.25">
      <c r="A25">
        <v>2021</v>
      </c>
      <c r="B25" t="s">
        <v>20</v>
      </c>
      <c r="D25" s="3">
        <v>81198</v>
      </c>
      <c r="E25" s="4">
        <v>0.87436233785162509</v>
      </c>
      <c r="F25" s="4">
        <v>0.1699205448354143</v>
      </c>
      <c r="G25" s="3">
        <v>5999</v>
      </c>
      <c r="H25" s="3">
        <v>72388</v>
      </c>
      <c r="I25" s="3">
        <v>8810</v>
      </c>
      <c r="J25" s="3">
        <v>1497</v>
      </c>
      <c r="K25" s="3">
        <v>7496</v>
      </c>
      <c r="L25" s="4">
        <v>9.2317544767112486E-2</v>
      </c>
      <c r="N25" t="s">
        <v>42</v>
      </c>
      <c r="O25" s="3">
        <f>SUM($O$23:$O$24)</f>
        <v>11987.857107804522</v>
      </c>
      <c r="P25" s="4">
        <f>$O$25/$O$29</f>
        <v>0.13718521322353755</v>
      </c>
    </row>
    <row r="26" spans="1:17" x14ac:dyDescent="0.25">
      <c r="A26">
        <v>2022</v>
      </c>
      <c r="B26" t="s">
        <v>2</v>
      </c>
      <c r="D26" s="3">
        <v>81739</v>
      </c>
      <c r="E26" s="4">
        <v>0.89327290982605623</v>
      </c>
      <c r="F26" s="4">
        <v>0.81772073284339097</v>
      </c>
      <c r="G26" s="3">
        <v>65836</v>
      </c>
      <c r="H26" s="3">
        <v>72078</v>
      </c>
      <c r="I26" s="3">
        <v>9661</v>
      </c>
      <c r="J26" s="3">
        <v>7900</v>
      </c>
      <c r="K26" s="3">
        <v>73736</v>
      </c>
      <c r="L26" s="4">
        <v>0.90209080120872531</v>
      </c>
      <c r="N26" t="s">
        <v>39</v>
      </c>
      <c r="O26" s="3">
        <f>$J$42</f>
        <v>7020.2459323996063</v>
      </c>
      <c r="P26" s="4">
        <f>$O$26/$O$29</f>
        <v>8.033745534812195E-2</v>
      </c>
    </row>
    <row r="27" spans="1:17" x14ac:dyDescent="0.25">
      <c r="A27">
        <v>2022</v>
      </c>
      <c r="B27" t="s">
        <v>20</v>
      </c>
      <c r="D27" s="3">
        <v>81739</v>
      </c>
      <c r="E27" s="4">
        <v>0.83271077908217717</v>
      </c>
      <c r="F27" s="4">
        <v>0.18227926715660911</v>
      </c>
      <c r="G27" s="3">
        <v>6242</v>
      </c>
      <c r="H27" s="3">
        <v>72078</v>
      </c>
      <c r="I27" s="3">
        <v>9661</v>
      </c>
      <c r="J27" s="3">
        <v>1761</v>
      </c>
      <c r="K27" s="3">
        <v>8003</v>
      </c>
      <c r="L27" s="4">
        <v>9.7909198791274674E-2</v>
      </c>
      <c r="N27" t="s">
        <v>40</v>
      </c>
      <c r="O27" s="3">
        <f>$G$42</f>
        <v>68376.366656765429</v>
      </c>
      <c r="P27" s="4">
        <f>$O$27/$O$29</f>
        <v>0.78247733142834064</v>
      </c>
    </row>
    <row r="28" spans="1:17" x14ac:dyDescent="0.25">
      <c r="A28">
        <v>2023</v>
      </c>
      <c r="B28" t="s">
        <v>2</v>
      </c>
      <c r="C28" t="s">
        <v>3</v>
      </c>
      <c r="D28" s="3">
        <v>82117.287878787844</v>
      </c>
      <c r="E28" s="4">
        <v>0.90544535778777324</v>
      </c>
      <c r="F28" s="4">
        <v>0.81419246700668424</v>
      </c>
      <c r="G28" s="3">
        <f t="shared" ref="G28:G43" si="0">K26*E28</f>
        <v>66763.91890183925</v>
      </c>
      <c r="H28" s="3">
        <f>G28+G29</f>
        <v>73548.987125961488</v>
      </c>
      <c r="I28" s="3">
        <f t="shared" ref="I28:I43" si="1">D28-H28</f>
        <v>8568.3007528263552</v>
      </c>
      <c r="J28" s="3">
        <f t="shared" ref="J28:J43" si="2">I28*F28</f>
        <v>6976.2459279989198</v>
      </c>
      <c r="K28" s="3">
        <f t="shared" ref="K28:K43" si="3">J28+G28</f>
        <v>73740.164829838177</v>
      </c>
      <c r="L28" s="4">
        <f t="shared" ref="L28:L43" si="4">K28/D28</f>
        <v>0.89798587769587546</v>
      </c>
      <c r="N28" t="s">
        <v>43</v>
      </c>
      <c r="O28" s="3">
        <f>SUM($O$26:$O$27)</f>
        <v>75396.61258916503</v>
      </c>
      <c r="P28" s="4">
        <f>$O$28/$O$29</f>
        <v>0.86281478677646251</v>
      </c>
    </row>
    <row r="29" spans="1:17" x14ac:dyDescent="0.25">
      <c r="A29">
        <v>2023</v>
      </c>
      <c r="B29" t="s">
        <v>20</v>
      </c>
      <c r="C29" t="s">
        <v>3</v>
      </c>
      <c r="D29" s="3">
        <v>82117.287878787844</v>
      </c>
      <c r="E29" s="4">
        <v>0.84781559716634147</v>
      </c>
      <c r="F29" s="4">
        <v>0.185807532993298</v>
      </c>
      <c r="G29" s="3">
        <f t="shared" si="0"/>
        <v>6785.0682241222312</v>
      </c>
      <c r="H29" s="3">
        <f t="shared" ref="H29" si="5">G29+G28</f>
        <v>73548.987125961488</v>
      </c>
      <c r="I29" s="3">
        <f t="shared" si="1"/>
        <v>8568.3007528263552</v>
      </c>
      <c r="J29" s="3">
        <f t="shared" si="2"/>
        <v>1592.054824827283</v>
      </c>
      <c r="K29" s="3">
        <f t="shared" si="3"/>
        <v>8377.1230489495138</v>
      </c>
      <c r="L29" s="4">
        <f t="shared" si="4"/>
        <v>0.10201412230412268</v>
      </c>
      <c r="N29" t="s">
        <v>41</v>
      </c>
      <c r="O29" s="3">
        <f>SUM($O$25,$O$28)</f>
        <v>87384.469696969551</v>
      </c>
      <c r="P29" s="11">
        <f>$O$29/$O$29</f>
        <v>1</v>
      </c>
    </row>
    <row r="30" spans="1:17" x14ac:dyDescent="0.25">
      <c r="A30">
        <v>2024</v>
      </c>
      <c r="B30" t="s">
        <v>2</v>
      </c>
      <c r="C30" t="s">
        <v>3</v>
      </c>
      <c r="D30" s="3">
        <v>82869.742424242198</v>
      </c>
      <c r="E30" s="4">
        <v>0.90598561419008661</v>
      </c>
      <c r="F30" s="4">
        <v>0.80565924552995938</v>
      </c>
      <c r="G30" s="3">
        <f t="shared" si="0"/>
        <v>66807.528523839166</v>
      </c>
      <c r="H30" s="3">
        <f t="shared" ref="H30" si="6">G30+G31</f>
        <v>73911.164568280423</v>
      </c>
      <c r="I30" s="3">
        <f t="shared" si="1"/>
        <v>8958.5778559617756</v>
      </c>
      <c r="J30" s="3">
        <f t="shared" si="2"/>
        <v>7217.5610764555649</v>
      </c>
      <c r="K30" s="3">
        <f t="shared" si="3"/>
        <v>74025.089600294727</v>
      </c>
      <c r="L30" s="4">
        <f t="shared" si="4"/>
        <v>0.89327041975503818</v>
      </c>
    </row>
    <row r="31" spans="1:17" x14ac:dyDescent="0.25">
      <c r="A31">
        <v>2024</v>
      </c>
      <c r="B31" t="s">
        <v>20</v>
      </c>
      <c r="C31" t="s">
        <v>3</v>
      </c>
      <c r="D31" s="3">
        <v>82869.742424242198</v>
      </c>
      <c r="E31" s="4">
        <v>0.84798038693391942</v>
      </c>
      <c r="F31" s="4">
        <v>0.19434075447002999</v>
      </c>
      <c r="G31" s="3">
        <f t="shared" si="0"/>
        <v>7103.636044441263</v>
      </c>
      <c r="H31" s="3">
        <f t="shared" ref="H31" si="7">G31+G30</f>
        <v>73911.164568280423</v>
      </c>
      <c r="I31" s="3">
        <f t="shared" si="1"/>
        <v>8958.5778559617756</v>
      </c>
      <c r="J31" s="3">
        <f t="shared" si="2"/>
        <v>1741.0167795061152</v>
      </c>
      <c r="K31" s="3">
        <f t="shared" si="3"/>
        <v>8844.6528239473773</v>
      </c>
      <c r="L31" s="4">
        <f t="shared" si="4"/>
        <v>0.10672958024496064</v>
      </c>
    </row>
    <row r="32" spans="1:17" x14ac:dyDescent="0.25">
      <c r="A32">
        <v>2025</v>
      </c>
      <c r="B32" t="s">
        <v>2</v>
      </c>
      <c r="C32" t="s">
        <v>3</v>
      </c>
      <c r="D32" s="3">
        <v>83622.196969696786</v>
      </c>
      <c r="E32" s="4">
        <v>0.90652587059239997</v>
      </c>
      <c r="F32" s="4">
        <v>0.79712602405322031</v>
      </c>
      <c r="G32" s="3">
        <f t="shared" si="0"/>
        <v>67105.658795587588</v>
      </c>
      <c r="H32" s="3">
        <f t="shared" ref="H32" si="8">G32+G33</f>
        <v>74607.208427817837</v>
      </c>
      <c r="I32" s="3">
        <f t="shared" si="1"/>
        <v>9014.988541878949</v>
      </c>
      <c r="J32" s="3">
        <f t="shared" si="2"/>
        <v>7186.0819732733044</v>
      </c>
      <c r="K32" s="3">
        <f t="shared" si="3"/>
        <v>74291.740768860895</v>
      </c>
      <c r="L32" s="4">
        <f t="shared" si="4"/>
        <v>0.88842129794536395</v>
      </c>
    </row>
    <row r="33" spans="1:12" x14ac:dyDescent="0.25">
      <c r="A33">
        <v>2025</v>
      </c>
      <c r="B33" t="s">
        <v>20</v>
      </c>
      <c r="C33" t="s">
        <v>3</v>
      </c>
      <c r="D33" s="3">
        <v>83622.196969696786</v>
      </c>
      <c r="E33" s="4">
        <v>0.84814517670149736</v>
      </c>
      <c r="F33" s="4">
        <v>0.2028739759467619</v>
      </c>
      <c r="G33" s="3">
        <f t="shared" si="0"/>
        <v>7501.5496322302461</v>
      </c>
      <c r="H33" s="3">
        <f t="shared" ref="H33" si="9">G33+G32</f>
        <v>74607.208427817837</v>
      </c>
      <c r="I33" s="3">
        <f t="shared" si="1"/>
        <v>9014.988541878949</v>
      </c>
      <c r="J33" s="3">
        <f t="shared" si="2"/>
        <v>1828.9065686054842</v>
      </c>
      <c r="K33" s="3">
        <f t="shared" si="3"/>
        <v>9330.4562008357298</v>
      </c>
      <c r="L33" s="4">
        <f t="shared" si="4"/>
        <v>0.11157870205463416</v>
      </c>
    </row>
    <row r="34" spans="1:12" x14ac:dyDescent="0.25">
      <c r="A34">
        <v>2026</v>
      </c>
      <c r="B34" t="s">
        <v>2</v>
      </c>
      <c r="C34" t="s">
        <v>3</v>
      </c>
      <c r="D34" s="3">
        <v>84374.651515151374</v>
      </c>
      <c r="E34" s="4">
        <v>0.90706612699471334</v>
      </c>
      <c r="F34" s="4">
        <v>0.78859280257649544</v>
      </c>
      <c r="G34" s="3">
        <f t="shared" si="0"/>
        <v>67387.521566905896</v>
      </c>
      <c r="H34" s="3">
        <f t="shared" ref="H34" si="10">G34+G35</f>
        <v>75302.640553778037</v>
      </c>
      <c r="I34" s="3">
        <f t="shared" si="1"/>
        <v>9072.0109613733366</v>
      </c>
      <c r="J34" s="3">
        <f t="shared" si="2"/>
        <v>7154.1225490340867</v>
      </c>
      <c r="K34" s="3">
        <f t="shared" si="3"/>
        <v>74541.644115939984</v>
      </c>
      <c r="L34" s="4">
        <f t="shared" si="4"/>
        <v>0.88346017171465707</v>
      </c>
    </row>
    <row r="35" spans="1:12" x14ac:dyDescent="0.25">
      <c r="A35">
        <v>2026</v>
      </c>
      <c r="B35" t="s">
        <v>20</v>
      </c>
      <c r="C35" t="s">
        <v>3</v>
      </c>
      <c r="D35" s="3">
        <v>84374.651515151374</v>
      </c>
      <c r="E35" s="4">
        <v>0.84830996646907531</v>
      </c>
      <c r="F35" s="4">
        <v>0.2114071974234939</v>
      </c>
      <c r="G35" s="3">
        <f t="shared" si="0"/>
        <v>7915.118986872134</v>
      </c>
      <c r="H35" s="3">
        <f t="shared" ref="H35" si="11">G35+G34</f>
        <v>75302.640553778037</v>
      </c>
      <c r="I35" s="3">
        <f t="shared" si="1"/>
        <v>9072.0109613733366</v>
      </c>
      <c r="J35" s="3">
        <f t="shared" si="2"/>
        <v>1917.8884123391535</v>
      </c>
      <c r="K35" s="3">
        <f t="shared" si="3"/>
        <v>9833.0073992112884</v>
      </c>
      <c r="L35" s="4">
        <f t="shared" si="4"/>
        <v>0.11653982828534172</v>
      </c>
    </row>
    <row r="36" spans="1:12" x14ac:dyDescent="0.25">
      <c r="A36">
        <v>2027</v>
      </c>
      <c r="B36" t="s">
        <v>2</v>
      </c>
      <c r="C36" t="s">
        <v>3</v>
      </c>
      <c r="D36" s="3">
        <v>85127.106060605962</v>
      </c>
      <c r="E36" s="4">
        <v>0.90760638339702659</v>
      </c>
      <c r="F36" s="4">
        <v>0.78005958109975637</v>
      </c>
      <c r="G36" s="3">
        <f t="shared" si="0"/>
        <v>67654.472028536533</v>
      </c>
      <c r="H36" s="3">
        <f t="shared" ref="H36" si="12">G36+G37</f>
        <v>75997.530584655542</v>
      </c>
      <c r="I36" s="3">
        <f t="shared" si="1"/>
        <v>9129.5754759504198</v>
      </c>
      <c r="J36" s="3">
        <f t="shared" si="2"/>
        <v>7121.6128213884931</v>
      </c>
      <c r="K36" s="3">
        <f t="shared" si="3"/>
        <v>74776.084849925028</v>
      </c>
      <c r="L36" s="4">
        <f t="shared" si="4"/>
        <v>0.87840510866995103</v>
      </c>
    </row>
    <row r="37" spans="1:12" x14ac:dyDescent="0.25">
      <c r="A37">
        <v>2027</v>
      </c>
      <c r="B37" t="s">
        <v>20</v>
      </c>
      <c r="C37" t="s">
        <v>3</v>
      </c>
      <c r="D37" s="3">
        <v>85127.106060605962</v>
      </c>
      <c r="E37" s="4">
        <v>0.84847475623665325</v>
      </c>
      <c r="F37" s="4">
        <v>0.21994041890022589</v>
      </c>
      <c r="G37" s="3">
        <f t="shared" si="0"/>
        <v>8343.0585561190055</v>
      </c>
      <c r="H37" s="3">
        <f t="shared" ref="H37" si="13">G37+G36</f>
        <v>75997.530584655542</v>
      </c>
      <c r="I37" s="3">
        <f t="shared" si="1"/>
        <v>9129.5754759504198</v>
      </c>
      <c r="J37" s="3">
        <f t="shared" si="2"/>
        <v>2007.9626545617646</v>
      </c>
      <c r="K37" s="3">
        <f t="shared" si="3"/>
        <v>10351.02121068077</v>
      </c>
      <c r="L37" s="4">
        <f t="shared" si="4"/>
        <v>0.12159489133004704</v>
      </c>
    </row>
    <row r="38" spans="1:12" x14ac:dyDescent="0.25">
      <c r="A38">
        <v>2028</v>
      </c>
      <c r="B38" t="s">
        <v>2</v>
      </c>
      <c r="C38" t="s">
        <v>3</v>
      </c>
      <c r="D38" s="3">
        <v>85879.56060606055</v>
      </c>
      <c r="E38" s="4">
        <v>0.90814663979933996</v>
      </c>
      <c r="F38" s="8">
        <v>0.77152635962303151</v>
      </c>
      <c r="G38" s="3">
        <f t="shared" si="0"/>
        <v>67907.65019380975</v>
      </c>
      <c r="H38" s="3">
        <f t="shared" ref="H38" si="14">G38+G39</f>
        <v>76691.93613472204</v>
      </c>
      <c r="I38" s="3">
        <f t="shared" si="1"/>
        <v>9187.6244713385095</v>
      </c>
      <c r="J38" s="3">
        <f t="shared" si="2"/>
        <v>7088.4944619552798</v>
      </c>
      <c r="K38" s="3">
        <f t="shared" si="3"/>
        <v>74996.144655765034</v>
      </c>
      <c r="L38" s="4">
        <f t="shared" si="4"/>
        <v>0.87327117333286086</v>
      </c>
    </row>
    <row r="39" spans="1:12" x14ac:dyDescent="0.25">
      <c r="A39">
        <v>2028</v>
      </c>
      <c r="B39" t="s">
        <v>20</v>
      </c>
      <c r="C39" t="s">
        <v>3</v>
      </c>
      <c r="D39" s="3">
        <v>85879.56060606055</v>
      </c>
      <c r="E39" s="4">
        <v>0.84863954600423119</v>
      </c>
      <c r="F39" s="8">
        <v>0.2284736403769578</v>
      </c>
      <c r="G39" s="3">
        <f t="shared" si="0"/>
        <v>8784.2859409122957</v>
      </c>
      <c r="H39" s="3">
        <f t="shared" ref="H39" si="15">G39+G38</f>
        <v>76691.93613472204</v>
      </c>
      <c r="I39" s="3">
        <f t="shared" si="1"/>
        <v>9187.6244713385095</v>
      </c>
      <c r="J39" s="3">
        <f t="shared" si="2"/>
        <v>2099.1300093831319</v>
      </c>
      <c r="K39" s="3">
        <f t="shared" si="3"/>
        <v>10883.415950295428</v>
      </c>
      <c r="L39" s="4">
        <f t="shared" si="4"/>
        <v>0.12672882666713808</v>
      </c>
    </row>
    <row r="40" spans="1:12" x14ac:dyDescent="0.25">
      <c r="A40">
        <v>2029</v>
      </c>
      <c r="B40" t="s">
        <v>2</v>
      </c>
      <c r="C40" t="s">
        <v>3</v>
      </c>
      <c r="D40" s="3">
        <v>86632.015151515137</v>
      </c>
      <c r="E40" s="4">
        <v>0.90868689620165333</v>
      </c>
      <c r="F40" s="8">
        <v>0.76299313814628533</v>
      </c>
      <c r="G40" s="3">
        <f t="shared" si="0"/>
        <v>68148.013914337338</v>
      </c>
      <c r="H40" s="3">
        <f t="shared" ref="H40" si="16">G40+G41</f>
        <v>77385.904560956158</v>
      </c>
      <c r="I40" s="3">
        <f t="shared" si="1"/>
        <v>9246.1105905589793</v>
      </c>
      <c r="J40" s="3">
        <f t="shared" si="2"/>
        <v>7054.7189351381994</v>
      </c>
      <c r="K40" s="3">
        <f t="shared" si="3"/>
        <v>75202.732849475535</v>
      </c>
      <c r="L40" s="4">
        <f t="shared" si="4"/>
        <v>0.86807091717709273</v>
      </c>
    </row>
    <row r="41" spans="1:12" x14ac:dyDescent="0.25">
      <c r="A41">
        <v>2029</v>
      </c>
      <c r="B41" t="s">
        <v>20</v>
      </c>
      <c r="C41" t="s">
        <v>3</v>
      </c>
      <c r="D41" s="3">
        <v>86632.015151515137</v>
      </c>
      <c r="E41" s="4">
        <v>0.84880433577180914</v>
      </c>
      <c r="F41" s="8">
        <v>0.2370068618536898</v>
      </c>
      <c r="G41" s="3">
        <f t="shared" si="0"/>
        <v>9237.8906466188237</v>
      </c>
      <c r="H41" s="3">
        <f t="shared" ref="H41" si="17">G41+G40</f>
        <v>77385.904560956158</v>
      </c>
      <c r="I41" s="3">
        <f t="shared" si="1"/>
        <v>9246.1105905589793</v>
      </c>
      <c r="J41" s="3">
        <f t="shared" si="2"/>
        <v>2191.3916554205503</v>
      </c>
      <c r="K41" s="3">
        <f t="shared" si="3"/>
        <v>11429.282302039373</v>
      </c>
      <c r="L41" s="4">
        <f t="shared" si="4"/>
        <v>0.13192908282290466</v>
      </c>
    </row>
    <row r="42" spans="1:12" x14ac:dyDescent="0.25">
      <c r="A42">
        <v>2030</v>
      </c>
      <c r="B42" t="s">
        <v>2</v>
      </c>
      <c r="C42" t="s">
        <v>3</v>
      </c>
      <c r="D42" s="3">
        <v>87384.469696969725</v>
      </c>
      <c r="E42" s="4">
        <v>0.90922715260396669</v>
      </c>
      <c r="F42" s="8">
        <v>0.75445991666956047</v>
      </c>
      <c r="G42" s="3">
        <f t="shared" si="0"/>
        <v>68376.366656765429</v>
      </c>
      <c r="H42" s="3">
        <f t="shared" ref="H42" si="18">G42+G43</f>
        <v>78079.47445827059</v>
      </c>
      <c r="I42" s="3">
        <f t="shared" si="1"/>
        <v>9304.9952386991354</v>
      </c>
      <c r="J42" s="3">
        <f t="shared" si="2"/>
        <v>7020.2459323996063</v>
      </c>
      <c r="K42" s="3">
        <f t="shared" si="3"/>
        <v>75396.61258916503</v>
      </c>
      <c r="L42" s="4">
        <f t="shared" si="4"/>
        <v>0.86281478677646073</v>
      </c>
    </row>
    <row r="43" spans="1:12" x14ac:dyDescent="0.25">
      <c r="A43">
        <v>2030</v>
      </c>
      <c r="B43" t="s">
        <v>20</v>
      </c>
      <c r="C43" t="s">
        <v>3</v>
      </c>
      <c r="D43" s="3">
        <v>87384.469696969725</v>
      </c>
      <c r="E43" s="4">
        <v>0.84896912553938708</v>
      </c>
      <c r="F43" s="8">
        <v>0.24554008333042179</v>
      </c>
      <c r="G43" s="3">
        <f t="shared" si="0"/>
        <v>9703.1078015051589</v>
      </c>
      <c r="H43" s="3">
        <f t="shared" ref="H43" si="19">G43+G42</f>
        <v>78079.47445827059</v>
      </c>
      <c r="I43" s="3">
        <f t="shared" si="1"/>
        <v>9304.9952386991354</v>
      </c>
      <c r="J43" s="3">
        <f t="shared" si="2"/>
        <v>2284.7493062993635</v>
      </c>
      <c r="K43" s="3">
        <f t="shared" si="3"/>
        <v>11987.857107804522</v>
      </c>
      <c r="L43" s="4">
        <f t="shared" si="4"/>
        <v>0.13718521322353727</v>
      </c>
    </row>
    <row r="45" spans="1:12" x14ac:dyDescent="0.25">
      <c r="G45" s="8"/>
      <c r="K45" s="3">
        <f>80000*0.06</f>
        <v>4800</v>
      </c>
    </row>
    <row r="46" spans="1:12" x14ac:dyDescent="0.25">
      <c r="C46" t="s">
        <v>44</v>
      </c>
      <c r="D46" t="s">
        <v>45</v>
      </c>
      <c r="G46" s="8"/>
      <c r="H46" s="12"/>
    </row>
    <row r="47" spans="1:12" x14ac:dyDescent="0.25">
      <c r="A47">
        <v>2012</v>
      </c>
      <c r="B47" t="s">
        <v>50</v>
      </c>
      <c r="C47" s="11">
        <f>J6/D6</f>
        <v>9.813879359247954E-2</v>
      </c>
      <c r="D47" s="11">
        <f>G6/D6</f>
        <v>0.8312758313298575</v>
      </c>
      <c r="G47" s="8"/>
    </row>
    <row r="48" spans="1:12" x14ac:dyDescent="0.25">
      <c r="A48">
        <v>2012</v>
      </c>
      <c r="B48" t="s">
        <v>51</v>
      </c>
      <c r="C48" s="11">
        <f t="shared" ref="C48:C84" si="20">J7/D7</f>
        <v>1.0818768740376563E-2</v>
      </c>
      <c r="D48" s="11">
        <f t="shared" ref="D48:D84" si="21">G7/D7</f>
        <v>5.9766606337286261E-2</v>
      </c>
      <c r="G48" s="8"/>
      <c r="H48" s="12"/>
    </row>
    <row r="49" spans="1:7" x14ac:dyDescent="0.25">
      <c r="A49">
        <v>2013</v>
      </c>
      <c r="B49" t="s">
        <v>50</v>
      </c>
      <c r="C49" s="11">
        <f t="shared" si="20"/>
        <v>9.836416695670798E-2</v>
      </c>
      <c r="D49" s="11">
        <f t="shared" si="21"/>
        <v>0.83064710449519419</v>
      </c>
      <c r="G49" s="8"/>
    </row>
    <row r="50" spans="1:7" x14ac:dyDescent="0.25">
      <c r="A50">
        <v>2013</v>
      </c>
      <c r="B50" t="s">
        <v>51</v>
      </c>
      <c r="C50" s="11">
        <f t="shared" si="20"/>
        <v>1.1070654065486869E-2</v>
      </c>
      <c r="D50" s="11">
        <f t="shared" si="21"/>
        <v>5.9918074482610904E-2</v>
      </c>
    </row>
    <row r="51" spans="1:7" x14ac:dyDescent="0.25">
      <c r="A51">
        <v>2014</v>
      </c>
      <c r="B51" t="s">
        <v>50</v>
      </c>
      <c r="C51" s="11">
        <f t="shared" si="20"/>
        <v>0.10320819652676134</v>
      </c>
      <c r="D51" s="11">
        <f t="shared" si="21"/>
        <v>0.82442607170642301</v>
      </c>
    </row>
    <row r="52" spans="1:7" x14ac:dyDescent="0.25">
      <c r="A52">
        <v>2014</v>
      </c>
      <c r="B52" t="s">
        <v>51</v>
      </c>
      <c r="C52" s="11">
        <f t="shared" si="20"/>
        <v>1.3489457652597018E-2</v>
      </c>
      <c r="D52" s="11">
        <f t="shared" si="21"/>
        <v>5.8876274114218655E-2</v>
      </c>
    </row>
    <row r="53" spans="1:7" x14ac:dyDescent="0.25">
      <c r="A53">
        <v>2015</v>
      </c>
      <c r="B53" t="s">
        <v>50</v>
      </c>
      <c r="C53" s="11">
        <f t="shared" si="20"/>
        <v>9.9058029086800586E-2</v>
      </c>
      <c r="D53" s="11">
        <f t="shared" si="21"/>
        <v>0.82758122364255027</v>
      </c>
    </row>
    <row r="54" spans="1:7" x14ac:dyDescent="0.25">
      <c r="A54">
        <v>2015</v>
      </c>
      <c r="B54" t="s">
        <v>51</v>
      </c>
      <c r="C54" s="11">
        <f t="shared" si="20"/>
        <v>1.3689451765045916E-2</v>
      </c>
      <c r="D54" s="11">
        <f t="shared" si="21"/>
        <v>5.9671295505603218E-2</v>
      </c>
    </row>
    <row r="55" spans="1:7" x14ac:dyDescent="0.25">
      <c r="A55">
        <v>2016</v>
      </c>
      <c r="B55" t="s">
        <v>50</v>
      </c>
      <c r="C55" s="11">
        <f t="shared" si="20"/>
        <v>9.4733121244255925E-2</v>
      </c>
      <c r="D55" s="11">
        <f t="shared" si="21"/>
        <v>0.83090478247777644</v>
      </c>
    </row>
    <row r="56" spans="1:7" x14ac:dyDescent="0.25">
      <c r="A56">
        <v>2016</v>
      </c>
      <c r="B56" t="s">
        <v>51</v>
      </c>
      <c r="C56" s="11">
        <f t="shared" si="20"/>
        <v>1.3916709215401333E-2</v>
      </c>
      <c r="D56" s="11">
        <f t="shared" si="21"/>
        <v>6.0445387062566275E-2</v>
      </c>
    </row>
    <row r="57" spans="1:7" x14ac:dyDescent="0.25">
      <c r="A57">
        <v>2017</v>
      </c>
      <c r="B57" t="s">
        <v>50</v>
      </c>
      <c r="C57" s="11">
        <f t="shared" si="20"/>
        <v>9.2233646330588046E-2</v>
      </c>
      <c r="D57" s="11">
        <f t="shared" si="21"/>
        <v>0.83006347374495093</v>
      </c>
    </row>
    <row r="58" spans="1:7" x14ac:dyDescent="0.25">
      <c r="A58">
        <v>2017</v>
      </c>
      <c r="B58" t="s">
        <v>51</v>
      </c>
      <c r="C58" s="11">
        <f t="shared" si="20"/>
        <v>1.5278287782615538E-2</v>
      </c>
      <c r="D58" s="11">
        <f t="shared" si="21"/>
        <v>6.242459214184546E-2</v>
      </c>
    </row>
    <row r="59" spans="1:7" x14ac:dyDescent="0.25">
      <c r="A59">
        <v>2018</v>
      </c>
      <c r="B59" t="s">
        <v>50</v>
      </c>
      <c r="C59" s="11">
        <f t="shared" si="20"/>
        <v>0.10309994724041642</v>
      </c>
      <c r="D59" s="11">
        <f t="shared" si="21"/>
        <v>0.81610068072731012</v>
      </c>
    </row>
    <row r="60" spans="1:7" x14ac:dyDescent="0.25">
      <c r="A60">
        <v>2018</v>
      </c>
      <c r="B60" t="s">
        <v>51</v>
      </c>
      <c r="C60" s="11">
        <f t="shared" si="20"/>
        <v>1.6406943675927474E-2</v>
      </c>
      <c r="D60" s="11">
        <f t="shared" si="21"/>
        <v>6.4392428356345954E-2</v>
      </c>
    </row>
    <row r="61" spans="1:7" x14ac:dyDescent="0.25">
      <c r="A61">
        <v>2019</v>
      </c>
      <c r="B61" t="s">
        <v>50</v>
      </c>
      <c r="C61" s="11">
        <f t="shared" si="20"/>
        <v>9.4654088050314472E-2</v>
      </c>
      <c r="D61" s="11">
        <f t="shared" si="21"/>
        <v>0.82150943396226428</v>
      </c>
    </row>
    <row r="62" spans="1:7" x14ac:dyDescent="0.25">
      <c r="A62">
        <v>2019</v>
      </c>
      <c r="B62" t="s">
        <v>51</v>
      </c>
      <c r="C62" s="11">
        <f t="shared" si="20"/>
        <v>1.5937106918238995E-2</v>
      </c>
      <c r="D62" s="11">
        <f t="shared" si="21"/>
        <v>6.7899371069182396E-2</v>
      </c>
    </row>
    <row r="63" spans="1:7" x14ac:dyDescent="0.25">
      <c r="A63">
        <v>2020</v>
      </c>
      <c r="B63" t="s">
        <v>50</v>
      </c>
      <c r="C63" s="11">
        <f t="shared" si="20"/>
        <v>8.3374037197069317E-2</v>
      </c>
      <c r="D63" s="11">
        <f t="shared" si="21"/>
        <v>0.83069697538981779</v>
      </c>
    </row>
    <row r="64" spans="1:7" x14ac:dyDescent="0.25">
      <c r="A64">
        <v>2020</v>
      </c>
      <c r="B64" t="s">
        <v>51</v>
      </c>
      <c r="C64" s="11">
        <f t="shared" si="20"/>
        <v>1.5066691715198196E-2</v>
      </c>
      <c r="D64" s="11">
        <f t="shared" si="21"/>
        <v>7.0862295697914704E-2</v>
      </c>
    </row>
    <row r="65" spans="1:4" x14ac:dyDescent="0.25">
      <c r="A65">
        <v>2021</v>
      </c>
      <c r="B65" t="s">
        <v>50</v>
      </c>
      <c r="C65" s="11">
        <f t="shared" si="20"/>
        <v>9.0063794674745679E-2</v>
      </c>
      <c r="D65" s="11">
        <f t="shared" si="21"/>
        <v>0.81761866055814181</v>
      </c>
    </row>
    <row r="66" spans="1:4" x14ac:dyDescent="0.25">
      <c r="A66">
        <v>2021</v>
      </c>
      <c r="B66" t="s">
        <v>51</v>
      </c>
      <c r="C66" s="11">
        <f t="shared" si="20"/>
        <v>1.8436414690016997E-2</v>
      </c>
      <c r="D66" s="11">
        <f t="shared" si="21"/>
        <v>7.38811300770955E-2</v>
      </c>
    </row>
    <row r="67" spans="1:4" x14ac:dyDescent="0.25">
      <c r="A67">
        <v>2022</v>
      </c>
      <c r="B67" t="s">
        <v>50</v>
      </c>
      <c r="C67" s="11">
        <f t="shared" si="20"/>
        <v>9.6649090397484677E-2</v>
      </c>
      <c r="D67" s="11">
        <f t="shared" si="21"/>
        <v>0.80544171081124061</v>
      </c>
    </row>
    <row r="68" spans="1:4" x14ac:dyDescent="0.25">
      <c r="A68">
        <v>2022</v>
      </c>
      <c r="B68" t="s">
        <v>51</v>
      </c>
      <c r="C68" s="11">
        <f t="shared" si="20"/>
        <v>2.1544183315186143E-2</v>
      </c>
      <c r="D68" s="11">
        <f t="shared" si="21"/>
        <v>7.6365015476088524E-2</v>
      </c>
    </row>
    <row r="69" spans="1:4" x14ac:dyDescent="0.25">
      <c r="A69">
        <v>2023</v>
      </c>
      <c r="B69" t="s">
        <v>50</v>
      </c>
      <c r="C69" s="11">
        <f t="shared" si="20"/>
        <v>8.495465581250633E-2</v>
      </c>
      <c r="D69" s="11">
        <f t="shared" si="21"/>
        <v>0.81303122188336907</v>
      </c>
    </row>
    <row r="70" spans="1:4" x14ac:dyDescent="0.25">
      <c r="A70">
        <v>2023</v>
      </c>
      <c r="B70" t="s">
        <v>51</v>
      </c>
      <c r="C70" s="11">
        <f t="shared" si="20"/>
        <v>1.938757192245916E-2</v>
      </c>
      <c r="D70" s="11">
        <f t="shared" si="21"/>
        <v>8.2626550381663527E-2</v>
      </c>
    </row>
    <row r="71" spans="1:4" x14ac:dyDescent="0.25">
      <c r="A71">
        <v>2024</v>
      </c>
      <c r="B71" t="s">
        <v>50</v>
      </c>
      <c r="C71" s="11">
        <f t="shared" si="20"/>
        <v>8.709525172053853E-2</v>
      </c>
      <c r="D71" s="11">
        <f t="shared" si="21"/>
        <v>0.80617516803449973</v>
      </c>
    </row>
    <row r="72" spans="1:4" x14ac:dyDescent="0.25">
      <c r="A72">
        <v>2024</v>
      </c>
      <c r="B72" t="s">
        <v>51</v>
      </c>
      <c r="C72" s="11">
        <f t="shared" si="20"/>
        <v>2.1009076757994231E-2</v>
      </c>
      <c r="D72" s="11">
        <f t="shared" si="21"/>
        <v>8.5720503486966429E-2</v>
      </c>
    </row>
    <row r="73" spans="1:4" x14ac:dyDescent="0.25">
      <c r="A73">
        <v>2025</v>
      </c>
      <c r="B73" t="s">
        <v>50</v>
      </c>
      <c r="C73" s="11">
        <f t="shared" si="20"/>
        <v>8.593510136880779E-2</v>
      </c>
      <c r="D73" s="11">
        <f t="shared" si="21"/>
        <v>0.80248619657655607</v>
      </c>
    </row>
    <row r="74" spans="1:4" x14ac:dyDescent="0.25">
      <c r="A74">
        <v>2025</v>
      </c>
      <c r="B74" t="s">
        <v>51</v>
      </c>
      <c r="C74" s="11">
        <f t="shared" si="20"/>
        <v>2.187106575623991E-2</v>
      </c>
      <c r="D74" s="11">
        <f t="shared" si="21"/>
        <v>8.9707636298394261E-2</v>
      </c>
    </row>
    <row r="75" spans="1:4" x14ac:dyDescent="0.25">
      <c r="A75">
        <v>2026</v>
      </c>
      <c r="B75" t="s">
        <v>50</v>
      </c>
      <c r="C75" s="11">
        <f t="shared" si="20"/>
        <v>8.4789950779819254E-2</v>
      </c>
      <c r="D75" s="11">
        <f t="shared" si="21"/>
        <v>0.79867022093483786</v>
      </c>
    </row>
    <row r="76" spans="1:4" x14ac:dyDescent="0.25">
      <c r="A76">
        <v>2026</v>
      </c>
      <c r="B76" t="s">
        <v>51</v>
      </c>
      <c r="C76" s="11">
        <f t="shared" si="20"/>
        <v>2.2730623213237846E-2</v>
      </c>
      <c r="D76" s="11">
        <f t="shared" si="21"/>
        <v>9.3809205072103857E-2</v>
      </c>
    </row>
    <row r="77" spans="1:4" x14ac:dyDescent="0.25">
      <c r="A77">
        <v>2027</v>
      </c>
      <c r="B77" t="s">
        <v>50</v>
      </c>
      <c r="C77" s="11">
        <f t="shared" si="20"/>
        <v>8.3658580103948138E-2</v>
      </c>
      <c r="D77" s="11">
        <f t="shared" si="21"/>
        <v>0.79474652856600292</v>
      </c>
    </row>
    <row r="78" spans="1:4" x14ac:dyDescent="0.25">
      <c r="A78">
        <v>2027</v>
      </c>
      <c r="B78" t="s">
        <v>51</v>
      </c>
      <c r="C78" s="11">
        <f t="shared" si="20"/>
        <v>2.3587817646851549E-2</v>
      </c>
      <c r="D78" s="11">
        <f t="shared" si="21"/>
        <v>9.8007073683195486E-2</v>
      </c>
    </row>
    <row r="79" spans="1:4" x14ac:dyDescent="0.25">
      <c r="A79">
        <v>2028</v>
      </c>
      <c r="B79" t="s">
        <v>50</v>
      </c>
      <c r="C79" s="11">
        <f t="shared" si="20"/>
        <v>8.2539947944901826E-2</v>
      </c>
      <c r="D79" s="11">
        <f t="shared" si="21"/>
        <v>0.79073122538795904</v>
      </c>
    </row>
    <row r="80" spans="1:4" x14ac:dyDescent="0.25">
      <c r="A80">
        <v>2028</v>
      </c>
      <c r="B80" t="s">
        <v>51</v>
      </c>
      <c r="C80" s="11">
        <f t="shared" si="20"/>
        <v>2.4442719484931732E-2</v>
      </c>
      <c r="D80" s="11">
        <f t="shared" si="21"/>
        <v>0.10228610718220635</v>
      </c>
    </row>
    <row r="81" spans="1:4" x14ac:dyDescent="0.25">
      <c r="A81">
        <v>2029</v>
      </c>
      <c r="B81" t="s">
        <v>50</v>
      </c>
      <c r="C81" s="11">
        <f t="shared" si="20"/>
        <v>8.1433162126032077E-2</v>
      </c>
      <c r="D81" s="11">
        <f t="shared" si="21"/>
        <v>0.78663775505106059</v>
      </c>
    </row>
    <row r="82" spans="1:4" x14ac:dyDescent="0.25">
      <c r="A82">
        <v>2029</v>
      </c>
      <c r="B82" t="s">
        <v>51</v>
      </c>
      <c r="C82" s="11">
        <f t="shared" si="20"/>
        <v>2.5295402070330628E-2</v>
      </c>
      <c r="D82" s="11">
        <f t="shared" si="21"/>
        <v>0.10663368075257405</v>
      </c>
    </row>
    <row r="83" spans="1:4" x14ac:dyDescent="0.25">
      <c r="A83">
        <v>2030</v>
      </c>
      <c r="B83" t="s">
        <v>50</v>
      </c>
      <c r="C83" s="4">
        <f t="shared" si="20"/>
        <v>8.0337455348121783E-2</v>
      </c>
      <c r="D83" s="4">
        <f t="shared" si="21"/>
        <v>0.78247733142833908</v>
      </c>
    </row>
    <row r="84" spans="1:4" x14ac:dyDescent="0.25">
      <c r="A84">
        <v>2030</v>
      </c>
      <c r="B84" t="s">
        <v>51</v>
      </c>
      <c r="C84" s="4">
        <f t="shared" si="20"/>
        <v>2.6145942342184779E-2</v>
      </c>
      <c r="D84" s="4">
        <f t="shared" si="21"/>
        <v>0.11103927088135249</v>
      </c>
    </row>
  </sheetData>
  <mergeCells count="4">
    <mergeCell ref="D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422DF-4339-4E7E-836A-114E1CC7DF72}">
  <dimension ref="A1:P48"/>
  <sheetViews>
    <sheetView workbookViewId="0">
      <selection activeCell="D28" sqref="D28"/>
    </sheetView>
  </sheetViews>
  <sheetFormatPr defaultRowHeight="15" x14ac:dyDescent="0.25"/>
  <cols>
    <col min="1" max="1" width="10.85546875" bestFit="1" customWidth="1"/>
    <col min="2" max="2" width="14" bestFit="1" customWidth="1"/>
    <col min="3" max="3" width="9.42578125" bestFit="1" customWidth="1"/>
    <col min="4" max="4" width="9.5703125" bestFit="1" customWidth="1"/>
    <col min="5" max="5" width="8.85546875" customWidth="1"/>
    <col min="6" max="6" width="9" bestFit="1" customWidth="1"/>
    <col min="7" max="8" width="16.85546875" customWidth="1"/>
    <col min="9" max="10" width="14.42578125" customWidth="1"/>
    <col min="11" max="11" width="14.85546875" bestFit="1" customWidth="1"/>
    <col min="12" max="12" width="12.140625" customWidth="1"/>
    <col min="14" max="14" width="16.5703125" customWidth="1"/>
  </cols>
  <sheetData>
    <row r="1" spans="1:15" x14ac:dyDescent="0.25">
      <c r="M1" s="1"/>
    </row>
    <row r="2" spans="1:15" x14ac:dyDescent="0.25">
      <c r="A2" s="7"/>
      <c r="B2" s="7"/>
      <c r="C2" s="7"/>
      <c r="D2" s="14" t="s">
        <v>5</v>
      </c>
      <c r="E2" s="14"/>
      <c r="F2" s="14"/>
      <c r="G2" s="14" t="s">
        <v>6</v>
      </c>
      <c r="H2" s="14"/>
      <c r="I2" s="14" t="s">
        <v>8</v>
      </c>
      <c r="J2" s="14"/>
      <c r="K2" s="14" t="s">
        <v>9</v>
      </c>
      <c r="L2" s="14"/>
    </row>
    <row r="3" spans="1:15" s="1" customFormat="1" x14ac:dyDescent="0.25">
      <c r="A3" s="6" t="s">
        <v>0</v>
      </c>
      <c r="B3" s="6" t="s">
        <v>22</v>
      </c>
      <c r="C3" s="6" t="s">
        <v>1</v>
      </c>
      <c r="D3" s="6" t="s">
        <v>18</v>
      </c>
      <c r="E3" s="6" t="s">
        <v>17</v>
      </c>
      <c r="F3" s="6" t="s">
        <v>16</v>
      </c>
      <c r="G3" s="6" t="s">
        <v>13</v>
      </c>
      <c r="H3" s="6" t="s">
        <v>12</v>
      </c>
      <c r="I3" s="6" t="s">
        <v>15</v>
      </c>
      <c r="J3" s="6" t="s">
        <v>14</v>
      </c>
      <c r="K3" s="6" t="s">
        <v>11</v>
      </c>
      <c r="L3" s="6" t="s">
        <v>21</v>
      </c>
    </row>
    <row r="4" spans="1:15" x14ac:dyDescent="0.25">
      <c r="A4">
        <v>2011</v>
      </c>
      <c r="B4" t="s">
        <v>2</v>
      </c>
      <c r="D4" s="3">
        <v>73394</v>
      </c>
      <c r="E4" s="4"/>
      <c r="F4" s="4">
        <v>0.93021227893288283</v>
      </c>
      <c r="G4" s="3"/>
      <c r="H4" s="3"/>
      <c r="I4" s="3"/>
      <c r="J4" s="3"/>
      <c r="K4" s="3">
        <v>68272</v>
      </c>
      <c r="L4" s="4">
        <v>0.93021227893288283</v>
      </c>
      <c r="N4" s="10" t="s">
        <v>23</v>
      </c>
    </row>
    <row r="5" spans="1:15" x14ac:dyDescent="0.25">
      <c r="A5">
        <v>2011</v>
      </c>
      <c r="B5" t="s">
        <v>20</v>
      </c>
      <c r="D5" s="3">
        <v>73394</v>
      </c>
      <c r="E5" s="4"/>
      <c r="F5" s="4">
        <v>6.9787721067117198E-2</v>
      </c>
      <c r="G5" s="3"/>
      <c r="H5" s="3"/>
      <c r="I5" s="3"/>
      <c r="J5" s="3"/>
      <c r="K5" s="3">
        <v>5122</v>
      </c>
      <c r="L5" s="4">
        <v>6.9787721067117198E-2</v>
      </c>
      <c r="N5" s="13" t="s">
        <v>18</v>
      </c>
      <c r="O5" t="s">
        <v>24</v>
      </c>
    </row>
    <row r="6" spans="1:15" x14ac:dyDescent="0.25">
      <c r="A6">
        <v>2012</v>
      </c>
      <c r="B6" t="s">
        <v>2</v>
      </c>
      <c r="D6" s="3">
        <v>74038</v>
      </c>
      <c r="E6" s="4">
        <v>0.90148230606983826</v>
      </c>
      <c r="F6" s="4">
        <v>0.90070658237262924</v>
      </c>
      <c r="G6" s="3">
        <v>61546</v>
      </c>
      <c r="H6" s="3">
        <v>65971</v>
      </c>
      <c r="I6" s="3">
        <v>8067</v>
      </c>
      <c r="J6" s="3">
        <v>7266</v>
      </c>
      <c r="K6" s="3">
        <v>68812</v>
      </c>
      <c r="L6" s="4">
        <v>0.92941462492233717</v>
      </c>
      <c r="N6" s="13" t="s">
        <v>17</v>
      </c>
      <c r="O6" t="s">
        <v>25</v>
      </c>
    </row>
    <row r="7" spans="1:15" x14ac:dyDescent="0.25">
      <c r="A7">
        <v>2012</v>
      </c>
      <c r="B7" t="s">
        <v>20</v>
      </c>
      <c r="D7" s="3">
        <v>74038</v>
      </c>
      <c r="E7" s="4">
        <v>0.86392034361577508</v>
      </c>
      <c r="F7" s="4">
        <v>9.9293417627370775E-2</v>
      </c>
      <c r="G7" s="3">
        <v>4425</v>
      </c>
      <c r="H7" s="3">
        <v>65971</v>
      </c>
      <c r="I7" s="3">
        <v>8067</v>
      </c>
      <c r="J7" s="3">
        <v>801</v>
      </c>
      <c r="K7" s="3">
        <v>5226</v>
      </c>
      <c r="L7" s="4">
        <v>7.0585375077662826E-2</v>
      </c>
      <c r="N7" s="13" t="s">
        <v>16</v>
      </c>
      <c r="O7" t="s">
        <v>26</v>
      </c>
    </row>
    <row r="8" spans="1:15" x14ac:dyDescent="0.25">
      <c r="A8">
        <v>2013</v>
      </c>
      <c r="B8" t="s">
        <v>2</v>
      </c>
      <c r="D8" s="3">
        <v>74702</v>
      </c>
      <c r="E8" s="4">
        <v>0.90174678835086908</v>
      </c>
      <c r="F8" s="4">
        <v>0.89883792048929667</v>
      </c>
      <c r="G8" s="3">
        <v>62051</v>
      </c>
      <c r="H8" s="3">
        <v>66527</v>
      </c>
      <c r="I8" s="3">
        <v>8175</v>
      </c>
      <c r="J8" s="3">
        <v>7348</v>
      </c>
      <c r="K8" s="3">
        <v>69399</v>
      </c>
      <c r="L8" s="4">
        <v>0.92901127145190221</v>
      </c>
      <c r="N8" s="13" t="s">
        <v>13</v>
      </c>
      <c r="O8" t="s">
        <v>27</v>
      </c>
    </row>
    <row r="9" spans="1:15" x14ac:dyDescent="0.25">
      <c r="A9">
        <v>2013</v>
      </c>
      <c r="B9" t="s">
        <v>20</v>
      </c>
      <c r="D9" s="3">
        <v>74702</v>
      </c>
      <c r="E9" s="4">
        <v>0.85648679678530426</v>
      </c>
      <c r="F9" s="4">
        <v>0.1011620795107034</v>
      </c>
      <c r="G9" s="3">
        <v>4476</v>
      </c>
      <c r="H9" s="3">
        <v>66527</v>
      </c>
      <c r="I9" s="3">
        <v>8175</v>
      </c>
      <c r="J9" s="3">
        <v>827</v>
      </c>
      <c r="K9" s="3">
        <v>5303</v>
      </c>
      <c r="L9" s="4">
        <v>7.0988728548097776E-2</v>
      </c>
      <c r="N9" s="13" t="s">
        <v>12</v>
      </c>
      <c r="O9" t="s">
        <v>28</v>
      </c>
    </row>
    <row r="10" spans="1:15" x14ac:dyDescent="0.25">
      <c r="A10">
        <v>2014</v>
      </c>
      <c r="B10" t="s">
        <v>2</v>
      </c>
      <c r="D10" s="3">
        <v>75837</v>
      </c>
      <c r="E10" s="4">
        <v>0.90090635311748013</v>
      </c>
      <c r="F10" s="4">
        <v>0.884406779661017</v>
      </c>
      <c r="G10" s="3">
        <v>62522</v>
      </c>
      <c r="H10" s="3">
        <v>66987</v>
      </c>
      <c r="I10" s="3">
        <v>8850</v>
      </c>
      <c r="J10" s="3">
        <v>7827</v>
      </c>
      <c r="K10" s="3">
        <v>70349</v>
      </c>
      <c r="L10" s="4">
        <v>0.92763426823318429</v>
      </c>
      <c r="N10" s="13" t="s">
        <v>15</v>
      </c>
      <c r="O10" t="s">
        <v>29</v>
      </c>
    </row>
    <row r="11" spans="1:15" x14ac:dyDescent="0.25">
      <c r="A11">
        <v>2014</v>
      </c>
      <c r="B11" t="s">
        <v>20</v>
      </c>
      <c r="D11" s="3">
        <v>75837</v>
      </c>
      <c r="E11" s="4">
        <v>0.84197623986422776</v>
      </c>
      <c r="F11" s="4">
        <v>0.1155932203389831</v>
      </c>
      <c r="G11" s="3">
        <v>4465</v>
      </c>
      <c r="H11" s="3">
        <v>66987</v>
      </c>
      <c r="I11" s="3">
        <v>8850</v>
      </c>
      <c r="J11" s="3">
        <v>1023</v>
      </c>
      <c r="K11" s="3">
        <v>5488</v>
      </c>
      <c r="L11" s="4">
        <v>7.2365731766815669E-2</v>
      </c>
      <c r="N11" s="13" t="s">
        <v>14</v>
      </c>
      <c r="O11" t="s">
        <v>30</v>
      </c>
    </row>
    <row r="12" spans="1:15" x14ac:dyDescent="0.25">
      <c r="A12">
        <v>2015</v>
      </c>
      <c r="B12" t="s">
        <v>2</v>
      </c>
      <c r="D12" s="3">
        <v>76117</v>
      </c>
      <c r="E12" s="4">
        <v>0.89543561386800097</v>
      </c>
      <c r="F12" s="4">
        <v>0.87858308086693082</v>
      </c>
      <c r="G12" s="3">
        <v>62993</v>
      </c>
      <c r="H12" s="3">
        <v>67535</v>
      </c>
      <c r="I12" s="3">
        <v>8582</v>
      </c>
      <c r="J12" s="3">
        <v>7540</v>
      </c>
      <c r="K12" s="3">
        <v>70533</v>
      </c>
      <c r="L12" s="4">
        <v>0.92663925272935088</v>
      </c>
      <c r="N12" s="13" t="s">
        <v>11</v>
      </c>
      <c r="O12" t="s">
        <v>31</v>
      </c>
    </row>
    <row r="13" spans="1:15" x14ac:dyDescent="0.25">
      <c r="A13">
        <v>2015</v>
      </c>
      <c r="B13" t="s">
        <v>20</v>
      </c>
      <c r="D13" s="3">
        <v>76117</v>
      </c>
      <c r="E13" s="4">
        <v>0.82762390670553931</v>
      </c>
      <c r="F13" s="4">
        <v>0.12141691913306921</v>
      </c>
      <c r="G13" s="3">
        <v>4542</v>
      </c>
      <c r="H13" s="3">
        <v>67535</v>
      </c>
      <c r="I13" s="3">
        <v>8582</v>
      </c>
      <c r="J13" s="3">
        <v>1042</v>
      </c>
      <c r="K13" s="3">
        <v>5584</v>
      </c>
      <c r="L13" s="4">
        <v>7.3360747270649132E-2</v>
      </c>
      <c r="N13" s="13" t="s">
        <v>21</v>
      </c>
      <c r="O13" t="s">
        <v>32</v>
      </c>
    </row>
    <row r="14" spans="1:15" x14ac:dyDescent="0.25">
      <c r="A14">
        <v>2016</v>
      </c>
      <c r="B14" t="s">
        <v>2</v>
      </c>
      <c r="D14" s="3">
        <v>76383</v>
      </c>
      <c r="E14" s="4">
        <v>0.89981994243829133</v>
      </c>
      <c r="F14" s="4">
        <v>0.87191227858778164</v>
      </c>
      <c r="G14" s="3">
        <v>63467</v>
      </c>
      <c r="H14" s="3">
        <v>68084</v>
      </c>
      <c r="I14" s="3">
        <v>8299</v>
      </c>
      <c r="J14" s="3">
        <v>7236</v>
      </c>
      <c r="K14" s="3">
        <v>70703</v>
      </c>
      <c r="L14" s="4">
        <v>0.92563790372203236</v>
      </c>
    </row>
    <row r="15" spans="1:15" x14ac:dyDescent="0.25">
      <c r="A15">
        <v>2016</v>
      </c>
      <c r="B15" t="s">
        <v>20</v>
      </c>
      <c r="D15" s="3">
        <v>76383</v>
      </c>
      <c r="E15" s="4">
        <v>0.82682664756446989</v>
      </c>
      <c r="F15" s="4">
        <v>0.1280877214122183</v>
      </c>
      <c r="G15" s="3">
        <v>4617</v>
      </c>
      <c r="H15" s="3">
        <v>68084</v>
      </c>
      <c r="I15" s="3">
        <v>8299</v>
      </c>
      <c r="J15" s="3">
        <v>1063</v>
      </c>
      <c r="K15" s="3">
        <v>5680</v>
      </c>
      <c r="L15" s="4">
        <v>7.436209627796761E-2</v>
      </c>
      <c r="N15" s="2" t="s">
        <v>19</v>
      </c>
    </row>
    <row r="16" spans="1:15" x14ac:dyDescent="0.25">
      <c r="A16">
        <v>2017</v>
      </c>
      <c r="B16" t="s">
        <v>2</v>
      </c>
      <c r="D16" s="3">
        <v>76252</v>
      </c>
      <c r="E16" s="4">
        <v>0.8952095384920018</v>
      </c>
      <c r="F16" s="4">
        <v>0.85789216882166386</v>
      </c>
      <c r="G16" s="3">
        <v>63294</v>
      </c>
      <c r="H16" s="3">
        <v>68054</v>
      </c>
      <c r="I16" s="3">
        <v>8198</v>
      </c>
      <c r="J16" s="3">
        <v>7033</v>
      </c>
      <c r="K16" s="3">
        <v>70327</v>
      </c>
      <c r="L16" s="4">
        <v>0.92229712007553899</v>
      </c>
      <c r="N16" s="5" t="s">
        <v>4</v>
      </c>
    </row>
    <row r="17" spans="1:16" x14ac:dyDescent="0.25">
      <c r="A17">
        <v>2017</v>
      </c>
      <c r="B17" t="s">
        <v>20</v>
      </c>
      <c r="D17" s="3">
        <v>76252</v>
      </c>
      <c r="E17" s="4">
        <v>0.8380281690140845</v>
      </c>
      <c r="F17" s="4">
        <v>0.1421078311783362</v>
      </c>
      <c r="G17" s="3">
        <v>4760</v>
      </c>
      <c r="H17" s="3">
        <v>68054</v>
      </c>
      <c r="I17" s="3">
        <v>8198</v>
      </c>
      <c r="J17" s="3">
        <v>1165</v>
      </c>
      <c r="K17" s="3">
        <v>5925</v>
      </c>
      <c r="L17" s="4">
        <v>7.7702879924460996E-2</v>
      </c>
      <c r="N17" t="s">
        <v>33</v>
      </c>
    </row>
    <row r="18" spans="1:16" x14ac:dyDescent="0.25">
      <c r="A18">
        <v>2018</v>
      </c>
      <c r="B18" t="s">
        <v>2</v>
      </c>
      <c r="D18" s="3">
        <v>77711</v>
      </c>
      <c r="E18" s="4">
        <v>0.90178736473900489</v>
      </c>
      <c r="F18" s="4">
        <v>0.8627113168945838</v>
      </c>
      <c r="G18" s="3">
        <v>63420</v>
      </c>
      <c r="H18" s="3">
        <v>68424</v>
      </c>
      <c r="I18" s="3">
        <v>9287</v>
      </c>
      <c r="J18" s="3">
        <v>8012</v>
      </c>
      <c r="K18" s="3">
        <v>71432</v>
      </c>
      <c r="L18" s="4">
        <v>0.91920062796772661</v>
      </c>
      <c r="N18" t="s">
        <v>7</v>
      </c>
    </row>
    <row r="19" spans="1:16" x14ac:dyDescent="0.25">
      <c r="A19">
        <v>2018</v>
      </c>
      <c r="B19" t="s">
        <v>20</v>
      </c>
      <c r="D19" s="3">
        <v>77711</v>
      </c>
      <c r="E19" s="4">
        <v>0.84455696202531649</v>
      </c>
      <c r="F19" s="4">
        <v>0.1372886831054162</v>
      </c>
      <c r="G19" s="3">
        <v>5004</v>
      </c>
      <c r="H19" s="3">
        <v>68424</v>
      </c>
      <c r="I19" s="3">
        <v>9287</v>
      </c>
      <c r="J19" s="3">
        <v>1275</v>
      </c>
      <c r="K19" s="3">
        <v>6279</v>
      </c>
      <c r="L19" s="4">
        <v>8.0799372032273428E-2</v>
      </c>
      <c r="N19" t="s">
        <v>10</v>
      </c>
    </row>
    <row r="20" spans="1:16" x14ac:dyDescent="0.25">
      <c r="A20">
        <v>2019</v>
      </c>
      <c r="B20" t="s">
        <v>2</v>
      </c>
      <c r="D20" s="3">
        <v>79500</v>
      </c>
      <c r="E20" s="4">
        <v>0.9142961137865383</v>
      </c>
      <c r="F20" s="4">
        <v>0.85589171974522293</v>
      </c>
      <c r="G20" s="3">
        <v>65310.000000000007</v>
      </c>
      <c r="H20" s="3">
        <v>70708</v>
      </c>
      <c r="I20" s="3">
        <v>8792</v>
      </c>
      <c r="J20" s="3">
        <v>7525</v>
      </c>
      <c r="K20" s="3">
        <v>72835</v>
      </c>
      <c r="L20" s="4">
        <v>0.91616352201257867</v>
      </c>
    </row>
    <row r="21" spans="1:16" x14ac:dyDescent="0.25">
      <c r="A21">
        <v>2019</v>
      </c>
      <c r="B21" t="s">
        <v>20</v>
      </c>
      <c r="D21" s="3">
        <v>79500</v>
      </c>
      <c r="E21" s="4">
        <v>0.85969103360407706</v>
      </c>
      <c r="F21" s="4">
        <v>0.14410828025477709</v>
      </c>
      <c r="G21" s="3">
        <v>5398</v>
      </c>
      <c r="H21" s="3">
        <v>70708</v>
      </c>
      <c r="I21" s="3">
        <v>8792</v>
      </c>
      <c r="J21" s="3">
        <v>1267</v>
      </c>
      <c r="K21" s="3">
        <v>6665</v>
      </c>
      <c r="L21" s="4">
        <v>8.3836477987421387E-2</v>
      </c>
      <c r="N21" s="10" t="s">
        <v>34</v>
      </c>
    </row>
    <row r="22" spans="1:16" x14ac:dyDescent="0.25">
      <c r="A22">
        <v>2020</v>
      </c>
      <c r="B22" t="s">
        <v>2</v>
      </c>
      <c r="D22" s="3">
        <v>79845</v>
      </c>
      <c r="E22" s="4">
        <v>0.91064735360746896</v>
      </c>
      <c r="F22" s="4">
        <v>0.84694656488549613</v>
      </c>
      <c r="G22" s="3">
        <v>66327</v>
      </c>
      <c r="H22" s="3">
        <v>71985</v>
      </c>
      <c r="I22" s="3">
        <v>7860</v>
      </c>
      <c r="J22" s="3">
        <v>6657</v>
      </c>
      <c r="K22" s="3">
        <v>72984</v>
      </c>
      <c r="L22" s="4">
        <v>0.91407101258688706</v>
      </c>
      <c r="O22" t="s">
        <v>38</v>
      </c>
      <c r="P22" t="s">
        <v>37</v>
      </c>
    </row>
    <row r="23" spans="1:16" x14ac:dyDescent="0.25">
      <c r="A23">
        <v>2020</v>
      </c>
      <c r="B23" t="s">
        <v>20</v>
      </c>
      <c r="D23" s="3">
        <v>79845</v>
      </c>
      <c r="E23" s="4">
        <v>0.84891222805701427</v>
      </c>
      <c r="F23" s="4">
        <v>0.15305343511450381</v>
      </c>
      <c r="G23" s="3">
        <v>5658</v>
      </c>
      <c r="H23" s="3">
        <v>71985</v>
      </c>
      <c r="I23" s="3">
        <v>7860</v>
      </c>
      <c r="J23" s="3">
        <v>1203</v>
      </c>
      <c r="K23" s="3">
        <v>6861</v>
      </c>
      <c r="L23" s="4">
        <v>8.5928987413112903E-2</v>
      </c>
      <c r="N23" t="s">
        <v>35</v>
      </c>
      <c r="O23" s="3">
        <f>$J$43</f>
        <v>2115.6443771081344</v>
      </c>
      <c r="P23" s="4">
        <f>$O$23/$O$29</f>
        <v>2.4210759468412769E-2</v>
      </c>
    </row>
    <row r="24" spans="1:16" x14ac:dyDescent="0.25">
      <c r="A24">
        <v>2021</v>
      </c>
      <c r="B24" t="s">
        <v>2</v>
      </c>
      <c r="D24" s="3">
        <v>81198</v>
      </c>
      <c r="E24" s="4">
        <v>0.909637728817275</v>
      </c>
      <c r="F24" s="4">
        <v>0.8300794551645857</v>
      </c>
      <c r="G24" s="3">
        <v>66389</v>
      </c>
      <c r="H24" s="3">
        <v>72388</v>
      </c>
      <c r="I24" s="3">
        <v>8810</v>
      </c>
      <c r="J24" s="3">
        <v>7313</v>
      </c>
      <c r="K24" s="3">
        <v>73702</v>
      </c>
      <c r="L24" s="4">
        <v>0.90768245523288749</v>
      </c>
      <c r="N24" t="s">
        <v>36</v>
      </c>
      <c r="O24" s="3">
        <f>$G$43</f>
        <v>12535.262373205444</v>
      </c>
      <c r="P24" s="4">
        <f>$O$24/$O$29</f>
        <v>0.14344954448628025</v>
      </c>
    </row>
    <row r="25" spans="1:16" x14ac:dyDescent="0.25">
      <c r="A25">
        <v>2021</v>
      </c>
      <c r="B25" t="s">
        <v>20</v>
      </c>
      <c r="D25" s="3">
        <v>81198</v>
      </c>
      <c r="E25" s="4">
        <v>0.87436233785162509</v>
      </c>
      <c r="F25" s="4">
        <v>0.1699205448354143</v>
      </c>
      <c r="G25" s="3">
        <v>5999</v>
      </c>
      <c r="H25" s="3">
        <v>72388</v>
      </c>
      <c r="I25" s="3">
        <v>8810</v>
      </c>
      <c r="J25" s="3">
        <v>1497</v>
      </c>
      <c r="K25" s="3">
        <v>7496</v>
      </c>
      <c r="L25" s="4">
        <v>9.2317544767112486E-2</v>
      </c>
      <c r="N25" t="s">
        <v>42</v>
      </c>
      <c r="O25" s="3">
        <f>SUM($O$23:$O$24)</f>
        <v>14650.906750313578</v>
      </c>
      <c r="P25" s="4">
        <f>$O$25/$O$29</f>
        <v>0.167660303954693</v>
      </c>
    </row>
    <row r="26" spans="1:16" x14ac:dyDescent="0.25">
      <c r="A26">
        <v>2022</v>
      </c>
      <c r="B26" t="s">
        <v>2</v>
      </c>
      <c r="D26" s="3">
        <v>81739</v>
      </c>
      <c r="E26" s="4">
        <v>0.89327290982605623</v>
      </c>
      <c r="F26" s="4">
        <v>0.81772073284339097</v>
      </c>
      <c r="G26" s="3">
        <v>65836</v>
      </c>
      <c r="H26" s="3">
        <v>72078</v>
      </c>
      <c r="I26" s="3">
        <v>9661</v>
      </c>
      <c r="J26" s="3">
        <v>7900</v>
      </c>
      <c r="K26" s="3">
        <v>73736</v>
      </c>
      <c r="L26" s="4">
        <v>0.90209080120872531</v>
      </c>
      <c r="N26" t="s">
        <v>39</v>
      </c>
      <c r="O26" s="3">
        <f>$J$42</f>
        <v>6500.644859305813</v>
      </c>
      <c r="P26" s="4">
        <f>$O$26/$O$29</f>
        <v>7.4391306394015352E-2</v>
      </c>
    </row>
    <row r="27" spans="1:16" x14ac:dyDescent="0.25">
      <c r="A27">
        <v>2022</v>
      </c>
      <c r="B27" t="s">
        <v>20</v>
      </c>
      <c r="D27" s="3">
        <v>81739</v>
      </c>
      <c r="E27" s="4">
        <v>0.83271077908217717</v>
      </c>
      <c r="F27" s="4">
        <v>0.18227926715660911</v>
      </c>
      <c r="G27" s="3">
        <v>6242</v>
      </c>
      <c r="H27" s="3">
        <v>72078</v>
      </c>
      <c r="I27" s="3">
        <v>9661</v>
      </c>
      <c r="J27" s="3">
        <v>1761</v>
      </c>
      <c r="K27" s="3">
        <v>8003</v>
      </c>
      <c r="L27" s="4">
        <v>9.7909198791274674E-2</v>
      </c>
      <c r="N27" t="s">
        <v>40</v>
      </c>
      <c r="O27" s="3">
        <f>$G$42</f>
        <v>66232.918087350175</v>
      </c>
      <c r="P27" s="4">
        <f>$O$27/$O$29</f>
        <v>0.75794838965129163</v>
      </c>
    </row>
    <row r="28" spans="1:16" x14ac:dyDescent="0.25">
      <c r="A28">
        <v>2023</v>
      </c>
      <c r="B28" t="s">
        <v>2</v>
      </c>
      <c r="C28" t="s">
        <v>3</v>
      </c>
      <c r="D28" s="3">
        <v>82117.287878787844</v>
      </c>
      <c r="E28" s="4">
        <v>0.90544535778777324</v>
      </c>
      <c r="F28" s="4">
        <v>0.81419246700668424</v>
      </c>
      <c r="G28" s="3">
        <f t="shared" ref="G28:G43" si="0">K26*E28</f>
        <v>66763.91890183925</v>
      </c>
      <c r="H28" s="3">
        <f>G28+G29</f>
        <v>74010.198100214795</v>
      </c>
      <c r="I28" s="3">
        <f t="shared" ref="I28:I43" si="1">D28-H28</f>
        <v>8107.0897785730485</v>
      </c>
      <c r="J28" s="3">
        <f t="shared" ref="J28:J43" si="2">I28*F28</f>
        <v>6600.7314270610641</v>
      </c>
      <c r="K28" s="3">
        <f t="shared" ref="K28:K43" si="3">J28+G28</f>
        <v>73364.650328900316</v>
      </c>
      <c r="L28" s="4">
        <f t="shared" ref="L28:L43" si="4">K28/D28</f>
        <v>0.89341297337039227</v>
      </c>
      <c r="N28" t="s">
        <v>43</v>
      </c>
      <c r="O28" s="3">
        <f>SUM($O$26:$O$27)</f>
        <v>72733.562946655991</v>
      </c>
      <c r="P28" s="4">
        <f>$O$28/$O$29</f>
        <v>0.832339696045307</v>
      </c>
    </row>
    <row r="29" spans="1:16" x14ac:dyDescent="0.25">
      <c r="A29">
        <v>2023</v>
      </c>
      <c r="B29" t="s">
        <v>20</v>
      </c>
      <c r="C29" t="s">
        <v>3</v>
      </c>
      <c r="D29" s="3">
        <v>82117.287878787844</v>
      </c>
      <c r="E29" s="4">
        <v>0.90544535778777324</v>
      </c>
      <c r="F29" s="4">
        <v>0.185807532993298</v>
      </c>
      <c r="G29" s="3">
        <f t="shared" si="0"/>
        <v>7246.2791983755496</v>
      </c>
      <c r="H29" s="3">
        <f t="shared" ref="H29" si="5">G29+G28</f>
        <v>74010.198100214795</v>
      </c>
      <c r="I29" s="3">
        <f t="shared" si="1"/>
        <v>8107.0897785730485</v>
      </c>
      <c r="J29" s="3">
        <f t="shared" si="2"/>
        <v>1506.3583515118407</v>
      </c>
      <c r="K29" s="3">
        <f t="shared" si="3"/>
        <v>8752.6375498873895</v>
      </c>
      <c r="L29" s="4">
        <f t="shared" si="4"/>
        <v>0.10658702662960609</v>
      </c>
      <c r="N29" t="s">
        <v>41</v>
      </c>
      <c r="O29" s="3">
        <f>SUM($O$25,$O$28)</f>
        <v>87384.469696969565</v>
      </c>
      <c r="P29" s="11">
        <f>$O$29/$O$29</f>
        <v>1</v>
      </c>
    </row>
    <row r="30" spans="1:16" x14ac:dyDescent="0.25">
      <c r="A30">
        <v>2024</v>
      </c>
      <c r="B30" t="s">
        <v>2</v>
      </c>
      <c r="C30" t="s">
        <v>3</v>
      </c>
      <c r="D30" s="3">
        <v>82869.742424242198</v>
      </c>
      <c r="E30" s="4">
        <v>0.90598561419008661</v>
      </c>
      <c r="F30" s="4">
        <v>0.80565924552995938</v>
      </c>
      <c r="G30" s="3">
        <f t="shared" si="0"/>
        <v>66467.317788069689</v>
      </c>
      <c r="H30" s="3">
        <f t="shared" ref="H30" si="6">G30+G31</f>
        <v>74397.081494487633</v>
      </c>
      <c r="I30" s="3">
        <f t="shared" si="1"/>
        <v>8472.6609297545656</v>
      </c>
      <c r="J30" s="3">
        <f t="shared" si="2"/>
        <v>6826.0776122972275</v>
      </c>
      <c r="K30" s="3">
        <f t="shared" si="3"/>
        <v>73293.395400366921</v>
      </c>
      <c r="L30" s="4">
        <f t="shared" si="4"/>
        <v>0.88444097032605384</v>
      </c>
    </row>
    <row r="31" spans="1:16" x14ac:dyDescent="0.25">
      <c r="A31">
        <v>2024</v>
      </c>
      <c r="B31" t="s">
        <v>20</v>
      </c>
      <c r="C31" t="s">
        <v>3</v>
      </c>
      <c r="D31" s="3">
        <v>82869.742424242198</v>
      </c>
      <c r="E31" s="4">
        <v>0.90598561419008661</v>
      </c>
      <c r="F31" s="4">
        <v>0.19434075447002999</v>
      </c>
      <c r="G31" s="3">
        <f t="shared" si="0"/>
        <v>7929.7637064179416</v>
      </c>
      <c r="H31" s="3">
        <f t="shared" ref="H31" si="7">G31+G30</f>
        <v>74397.081494487633</v>
      </c>
      <c r="I31" s="3">
        <f t="shared" si="1"/>
        <v>8472.6609297545656</v>
      </c>
      <c r="J31" s="3">
        <f t="shared" si="2"/>
        <v>1646.5833174572481</v>
      </c>
      <c r="K31" s="3">
        <f t="shared" si="3"/>
        <v>9576.3470238751906</v>
      </c>
      <c r="L31" s="4">
        <f t="shared" si="4"/>
        <v>0.11555902967394509</v>
      </c>
    </row>
    <row r="32" spans="1:16" x14ac:dyDescent="0.25">
      <c r="A32">
        <v>2025</v>
      </c>
      <c r="B32" t="s">
        <v>2</v>
      </c>
      <c r="C32" t="s">
        <v>3</v>
      </c>
      <c r="D32" s="3">
        <v>83622.196969696786</v>
      </c>
      <c r="E32" s="4">
        <v>0.90652587059239997</v>
      </c>
      <c r="F32" s="4">
        <v>0.79712602405322031</v>
      </c>
      <c r="G32" s="3">
        <f t="shared" si="0"/>
        <v>66442.359073990621</v>
      </c>
      <c r="H32" s="3">
        <f t="shared" ref="H32" si="8">G32+G33</f>
        <v>75123.565396904014</v>
      </c>
      <c r="I32" s="3">
        <f t="shared" si="1"/>
        <v>8498.6315727927722</v>
      </c>
      <c r="J32" s="3">
        <f t="shared" si="2"/>
        <v>6774.4803955134685</v>
      </c>
      <c r="K32" s="3">
        <f t="shared" si="3"/>
        <v>73216.839469504092</v>
      </c>
      <c r="L32" s="4">
        <f t="shared" si="4"/>
        <v>0.87556703988579232</v>
      </c>
    </row>
    <row r="33" spans="1:12" x14ac:dyDescent="0.25">
      <c r="A33">
        <v>2025</v>
      </c>
      <c r="B33" t="s">
        <v>20</v>
      </c>
      <c r="C33" t="s">
        <v>3</v>
      </c>
      <c r="D33" s="3">
        <v>83622.196969696786</v>
      </c>
      <c r="E33" s="4">
        <v>0.90652587059239997</v>
      </c>
      <c r="F33" s="4">
        <v>0.2028739759467619</v>
      </c>
      <c r="G33" s="3">
        <f t="shared" si="0"/>
        <v>8681.2063229133964</v>
      </c>
      <c r="H33" s="3">
        <f t="shared" ref="H33" si="9">G33+G32</f>
        <v>75123.565396904014</v>
      </c>
      <c r="I33" s="3">
        <f t="shared" si="1"/>
        <v>8498.6315727927722</v>
      </c>
      <c r="J33" s="3">
        <f t="shared" si="2"/>
        <v>1724.1511772791521</v>
      </c>
      <c r="K33" s="3">
        <f t="shared" si="3"/>
        <v>10405.357500192549</v>
      </c>
      <c r="L33" s="4">
        <f t="shared" si="4"/>
        <v>0.12443296011420589</v>
      </c>
    </row>
    <row r="34" spans="1:12" x14ac:dyDescent="0.25">
      <c r="A34">
        <v>2026</v>
      </c>
      <c r="B34" t="s">
        <v>2</v>
      </c>
      <c r="C34" t="s">
        <v>3</v>
      </c>
      <c r="D34" s="3">
        <v>84374.651515151374</v>
      </c>
      <c r="E34" s="4">
        <v>0.90706612699471334</v>
      </c>
      <c r="F34" s="4">
        <v>0.78859280257649544</v>
      </c>
      <c r="G34" s="3">
        <f t="shared" si="0"/>
        <v>66412.515008396746</v>
      </c>
      <c r="H34" s="3">
        <f t="shared" ref="H34" si="10">G34+G35</f>
        <v>75850.862336091799</v>
      </c>
      <c r="I34" s="3">
        <f t="shared" si="1"/>
        <v>8523.789179059575</v>
      </c>
      <c r="J34" s="3">
        <f t="shared" si="2"/>
        <v>6721.7987972857954</v>
      </c>
      <c r="K34" s="3">
        <f t="shared" si="3"/>
        <v>73134.313805682541</v>
      </c>
      <c r="L34" s="4">
        <f t="shared" si="4"/>
        <v>0.86678063248118564</v>
      </c>
    </row>
    <row r="35" spans="1:12" x14ac:dyDescent="0.25">
      <c r="A35">
        <v>2026</v>
      </c>
      <c r="B35" t="s">
        <v>20</v>
      </c>
      <c r="C35" t="s">
        <v>3</v>
      </c>
      <c r="D35" s="3">
        <v>84374.651515151374</v>
      </c>
      <c r="E35" s="8">
        <v>0.90706612699471334</v>
      </c>
      <c r="F35" s="8">
        <v>0.2114071974234939</v>
      </c>
      <c r="G35" s="3">
        <f t="shared" si="0"/>
        <v>9438.3473276950481</v>
      </c>
      <c r="H35" s="3">
        <f t="shared" ref="H35" si="11">G35+G34</f>
        <v>75850.862336091799</v>
      </c>
      <c r="I35" s="3">
        <f t="shared" si="1"/>
        <v>8523.789179059575</v>
      </c>
      <c r="J35" s="3">
        <f t="shared" si="2"/>
        <v>1801.9903817736886</v>
      </c>
      <c r="K35" s="3">
        <f t="shared" si="3"/>
        <v>11240.337709468737</v>
      </c>
      <c r="L35" s="4">
        <f t="shared" si="4"/>
        <v>0.13321936751881316</v>
      </c>
    </row>
    <row r="36" spans="1:12" x14ac:dyDescent="0.25">
      <c r="A36">
        <v>2027</v>
      </c>
      <c r="B36" t="s">
        <v>2</v>
      </c>
      <c r="C36" t="s">
        <v>3</v>
      </c>
      <c r="D36" s="3">
        <v>85127.106060605962</v>
      </c>
      <c r="E36" s="8">
        <v>0.90760638339702659</v>
      </c>
      <c r="F36" s="8">
        <v>0.78005958109975637</v>
      </c>
      <c r="G36" s="3">
        <f t="shared" si="0"/>
        <v>66377.170055398761</v>
      </c>
      <c r="H36" s="3">
        <f t="shared" ref="H36" si="12">G36+G37</f>
        <v>76578.972312050901</v>
      </c>
      <c r="I36" s="3">
        <f t="shared" si="1"/>
        <v>8548.1337485550612</v>
      </c>
      <c r="J36" s="3">
        <f t="shared" si="2"/>
        <v>6668.053631082551</v>
      </c>
      <c r="K36" s="3">
        <f t="shared" si="3"/>
        <v>73045.223686481317</v>
      </c>
      <c r="L36" s="4">
        <f t="shared" si="4"/>
        <v>0.85807244092706514</v>
      </c>
    </row>
    <row r="37" spans="1:12" x14ac:dyDescent="0.25">
      <c r="A37">
        <v>2027</v>
      </c>
      <c r="B37" t="s">
        <v>20</v>
      </c>
      <c r="C37" t="s">
        <v>3</v>
      </c>
      <c r="D37" s="3">
        <v>85127.106060605962</v>
      </c>
      <c r="E37" s="8">
        <v>0.90760638339702659</v>
      </c>
      <c r="F37" s="8">
        <v>0.21994041890022589</v>
      </c>
      <c r="G37" s="3">
        <f t="shared" si="0"/>
        <v>10201.802256652138</v>
      </c>
      <c r="H37" s="3">
        <f t="shared" ref="H37" si="13">G37+G36</f>
        <v>76578.972312050901</v>
      </c>
      <c r="I37" s="3">
        <f t="shared" si="1"/>
        <v>8548.1337485550612</v>
      </c>
      <c r="J37" s="3">
        <f t="shared" si="2"/>
        <v>1880.0801174723583</v>
      </c>
      <c r="K37" s="3">
        <f t="shared" si="3"/>
        <v>12081.882374124496</v>
      </c>
      <c r="L37" s="4">
        <f t="shared" si="4"/>
        <v>0.14192755907293311</v>
      </c>
    </row>
    <row r="38" spans="1:12" x14ac:dyDescent="0.25">
      <c r="A38">
        <v>2028</v>
      </c>
      <c r="B38" t="s">
        <v>2</v>
      </c>
      <c r="C38" t="s">
        <v>3</v>
      </c>
      <c r="D38" s="3">
        <v>85879.56060606055</v>
      </c>
      <c r="E38" s="8">
        <v>0.90814663979933996</v>
      </c>
      <c r="F38" s="8">
        <v>0.77152635962303151</v>
      </c>
      <c r="G38" s="3">
        <f t="shared" si="0"/>
        <v>66335.774444269162</v>
      </c>
      <c r="H38" s="3">
        <f t="shared" ref="H38" si="14">G38+G39</f>
        <v>77307.895324781188</v>
      </c>
      <c r="I38" s="3">
        <f t="shared" si="1"/>
        <v>8571.6652812793618</v>
      </c>
      <c r="J38" s="3">
        <f t="shared" si="2"/>
        <v>6613.2657103725942</v>
      </c>
      <c r="K38" s="3">
        <f t="shared" si="3"/>
        <v>72949.040154641756</v>
      </c>
      <c r="L38" s="4">
        <f t="shared" si="4"/>
        <v>0.84943425001051664</v>
      </c>
    </row>
    <row r="39" spans="1:12" x14ac:dyDescent="0.25">
      <c r="A39">
        <v>2028</v>
      </c>
      <c r="B39" t="s">
        <v>20</v>
      </c>
      <c r="C39" t="s">
        <v>3</v>
      </c>
      <c r="D39" s="3">
        <v>85879.56060606055</v>
      </c>
      <c r="E39" s="8">
        <v>0.90814663979933996</v>
      </c>
      <c r="F39" s="8">
        <v>0.2284736403769578</v>
      </c>
      <c r="G39" s="3">
        <f t="shared" si="0"/>
        <v>10972.120880512033</v>
      </c>
      <c r="H39" s="3">
        <f t="shared" ref="H39" si="15">G39+G38</f>
        <v>77307.895324781188</v>
      </c>
      <c r="I39" s="3">
        <f t="shared" si="1"/>
        <v>8571.6652812793618</v>
      </c>
      <c r="J39" s="3">
        <f t="shared" si="2"/>
        <v>1958.3995709066758</v>
      </c>
      <c r="K39" s="3">
        <f t="shared" si="3"/>
        <v>12930.52045141871</v>
      </c>
      <c r="L39" s="4">
        <f t="shared" si="4"/>
        <v>0.15056574998948236</v>
      </c>
    </row>
    <row r="40" spans="1:12" x14ac:dyDescent="0.25">
      <c r="A40">
        <v>2029</v>
      </c>
      <c r="B40" t="s">
        <v>2</v>
      </c>
      <c r="C40" t="s">
        <v>3</v>
      </c>
      <c r="D40" s="3">
        <v>86632.015151515137</v>
      </c>
      <c r="E40" s="8">
        <v>0.90868689620165333</v>
      </c>
      <c r="F40" s="8">
        <v>0.76299313814628533</v>
      </c>
      <c r="G40" s="3">
        <f t="shared" si="0"/>
        <v>66287.8368790112</v>
      </c>
      <c r="H40" s="3">
        <f t="shared" ref="H40" si="16">G40+G41</f>
        <v>78037.631374282864</v>
      </c>
      <c r="I40" s="3">
        <f t="shared" si="1"/>
        <v>8594.3837772322731</v>
      </c>
      <c r="J40" s="3">
        <f t="shared" si="2"/>
        <v>6557.4558486239775</v>
      </c>
      <c r="K40" s="3">
        <f t="shared" si="3"/>
        <v>72845.292727635184</v>
      </c>
      <c r="L40" s="4">
        <f t="shared" si="4"/>
        <v>0.84085880491446896</v>
      </c>
    </row>
    <row r="41" spans="1:12" x14ac:dyDescent="0.25">
      <c r="A41">
        <v>2029</v>
      </c>
      <c r="B41" t="s">
        <v>20</v>
      </c>
      <c r="C41" t="s">
        <v>3</v>
      </c>
      <c r="D41" s="3">
        <v>86632.015151515137</v>
      </c>
      <c r="E41" s="8">
        <v>0.90868689620165333</v>
      </c>
      <c r="F41" s="8">
        <v>0.2370068618536898</v>
      </c>
      <c r="G41" s="3">
        <f t="shared" si="0"/>
        <v>11749.794495271668</v>
      </c>
      <c r="H41" s="3">
        <f t="shared" ref="H41" si="17">G41+G40</f>
        <v>78037.631374282864</v>
      </c>
      <c r="I41" s="3">
        <f t="shared" si="1"/>
        <v>8594.3837772322731</v>
      </c>
      <c r="J41" s="3">
        <f t="shared" si="2"/>
        <v>2036.9279286080821</v>
      </c>
      <c r="K41" s="3">
        <f t="shared" si="3"/>
        <v>13786.72242387975</v>
      </c>
      <c r="L41" s="4">
        <f t="shared" si="4"/>
        <v>0.15914119508552871</v>
      </c>
    </row>
    <row r="42" spans="1:12" x14ac:dyDescent="0.25">
      <c r="A42">
        <v>2030</v>
      </c>
      <c r="B42" t="s">
        <v>2</v>
      </c>
      <c r="C42" t="s">
        <v>3</v>
      </c>
      <c r="D42" s="3">
        <v>87384.469696969725</v>
      </c>
      <c r="E42" s="8">
        <v>0.90922715260396669</v>
      </c>
      <c r="F42" s="8">
        <v>0.75445991666956047</v>
      </c>
      <c r="G42" s="3">
        <f t="shared" si="0"/>
        <v>66232.918087350175</v>
      </c>
      <c r="H42" s="3">
        <f t="shared" ref="H42" si="18">G42+G43</f>
        <v>78768.180460555624</v>
      </c>
      <c r="I42" s="3">
        <f t="shared" si="1"/>
        <v>8616.2892364141007</v>
      </c>
      <c r="J42" s="3">
        <f t="shared" si="2"/>
        <v>6500.644859305813</v>
      </c>
      <c r="K42" s="3">
        <f t="shared" si="3"/>
        <v>72733.562946655991</v>
      </c>
      <c r="L42" s="4">
        <f t="shared" si="4"/>
        <v>0.83233969604530555</v>
      </c>
    </row>
    <row r="43" spans="1:12" x14ac:dyDescent="0.25">
      <c r="A43">
        <v>2030</v>
      </c>
      <c r="B43" t="s">
        <v>20</v>
      </c>
      <c r="C43" t="s">
        <v>3</v>
      </c>
      <c r="D43" s="3">
        <v>87384.469696969725</v>
      </c>
      <c r="E43" s="8">
        <v>0.90922715260396669</v>
      </c>
      <c r="F43" s="8">
        <v>0.24554008333042179</v>
      </c>
      <c r="G43" s="3">
        <f t="shared" si="0"/>
        <v>12535.262373205444</v>
      </c>
      <c r="H43" s="3">
        <f t="shared" ref="H43" si="19">G43+G42</f>
        <v>78768.180460555624</v>
      </c>
      <c r="I43" s="3">
        <f t="shared" si="1"/>
        <v>8616.2892364141007</v>
      </c>
      <c r="J43" s="3">
        <f t="shared" si="2"/>
        <v>2115.6443771081344</v>
      </c>
      <c r="K43" s="3">
        <f t="shared" si="3"/>
        <v>14650.906750313578</v>
      </c>
      <c r="L43" s="4">
        <f t="shared" si="4"/>
        <v>0.1676603039546927</v>
      </c>
    </row>
    <row r="45" spans="1:12" x14ac:dyDescent="0.25">
      <c r="G45" s="8"/>
      <c r="H45" s="12"/>
    </row>
    <row r="46" spans="1:12" x14ac:dyDescent="0.25">
      <c r="G46" s="8"/>
    </row>
    <row r="47" spans="1:12" x14ac:dyDescent="0.25">
      <c r="G47" s="8"/>
      <c r="H47" s="12"/>
    </row>
    <row r="48" spans="1:12" x14ac:dyDescent="0.25">
      <c r="G48" s="8"/>
    </row>
  </sheetData>
  <mergeCells count="4">
    <mergeCell ref="D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ADC1-82AD-4E4D-99A2-BAE5C1DA14A5}">
  <dimension ref="A2:P83"/>
  <sheetViews>
    <sheetView topLeftCell="A36" workbookViewId="0">
      <selection activeCell="C44" sqref="C44:F44"/>
    </sheetView>
  </sheetViews>
  <sheetFormatPr defaultRowHeight="15" x14ac:dyDescent="0.25"/>
  <cols>
    <col min="1" max="1" width="10.85546875" bestFit="1" customWidth="1"/>
    <col min="2" max="2" width="14" bestFit="1" customWidth="1"/>
    <col min="3" max="3" width="9.42578125" bestFit="1" customWidth="1"/>
    <col min="4" max="4" width="9.5703125" bestFit="1" customWidth="1"/>
    <col min="5" max="5" width="7.85546875" customWidth="1"/>
    <col min="6" max="6" width="9" bestFit="1" customWidth="1"/>
    <col min="7" max="8" width="16.5703125" customWidth="1"/>
    <col min="9" max="10" width="14.140625" customWidth="1"/>
    <col min="11" max="11" width="14.85546875" bestFit="1" customWidth="1"/>
    <col min="12" max="12" width="12.140625" bestFit="1" customWidth="1"/>
    <col min="14" max="14" width="16.5703125" customWidth="1"/>
  </cols>
  <sheetData>
    <row r="2" spans="1:15" x14ac:dyDescent="0.25">
      <c r="A2" s="7"/>
      <c r="B2" s="7"/>
      <c r="C2" s="7"/>
      <c r="D2" s="14" t="s">
        <v>5</v>
      </c>
      <c r="E2" s="14"/>
      <c r="F2" s="14"/>
      <c r="G2" s="14" t="s">
        <v>6</v>
      </c>
      <c r="H2" s="14"/>
      <c r="I2" s="14" t="s">
        <v>8</v>
      </c>
      <c r="J2" s="14"/>
      <c r="K2" s="14" t="s">
        <v>9</v>
      </c>
      <c r="L2" s="14"/>
    </row>
    <row r="3" spans="1:15" s="1" customFormat="1" x14ac:dyDescent="0.25">
      <c r="A3" s="6" t="s">
        <v>0</v>
      </c>
      <c r="B3" s="6" t="s">
        <v>22</v>
      </c>
      <c r="C3" s="6" t="s">
        <v>1</v>
      </c>
      <c r="D3" s="6" t="s">
        <v>18</v>
      </c>
      <c r="E3" s="6" t="s">
        <v>17</v>
      </c>
      <c r="F3" s="6" t="s">
        <v>16</v>
      </c>
      <c r="G3" s="6" t="s">
        <v>13</v>
      </c>
      <c r="H3" s="6" t="s">
        <v>12</v>
      </c>
      <c r="I3" s="6" t="s">
        <v>15</v>
      </c>
      <c r="J3" s="6" t="s">
        <v>14</v>
      </c>
      <c r="K3" s="6" t="s">
        <v>11</v>
      </c>
      <c r="L3" s="6" t="s">
        <v>21</v>
      </c>
    </row>
    <row r="4" spans="1:15" x14ac:dyDescent="0.25">
      <c r="A4">
        <v>2011</v>
      </c>
      <c r="B4" t="s">
        <v>2</v>
      </c>
      <c r="D4" s="3">
        <v>73394</v>
      </c>
      <c r="E4" s="4"/>
      <c r="F4" s="4">
        <v>0.93021227893288283</v>
      </c>
      <c r="G4" s="3"/>
      <c r="H4" s="3"/>
      <c r="I4" s="3"/>
      <c r="J4" s="3"/>
      <c r="K4" s="3">
        <v>68272</v>
      </c>
      <c r="L4" s="4">
        <v>0.93021227893288283</v>
      </c>
      <c r="M4" s="3"/>
      <c r="N4" s="10" t="s">
        <v>23</v>
      </c>
    </row>
    <row r="5" spans="1:15" x14ac:dyDescent="0.25">
      <c r="A5">
        <v>2011</v>
      </c>
      <c r="B5" t="s">
        <v>20</v>
      </c>
      <c r="D5" s="3">
        <v>73394</v>
      </c>
      <c r="E5" s="4"/>
      <c r="F5" s="4">
        <v>6.9787721067117198E-2</v>
      </c>
      <c r="G5" s="3"/>
      <c r="H5" s="3"/>
      <c r="I5" s="3"/>
      <c r="J5" s="3"/>
      <c r="K5" s="3">
        <v>5122</v>
      </c>
      <c r="L5" s="4">
        <v>6.9787721067117198E-2</v>
      </c>
      <c r="M5" s="3"/>
      <c r="N5" s="13" t="s">
        <v>18</v>
      </c>
      <c r="O5" t="s">
        <v>24</v>
      </c>
    </row>
    <row r="6" spans="1:15" x14ac:dyDescent="0.25">
      <c r="A6">
        <v>2012</v>
      </c>
      <c r="B6" t="s">
        <v>2</v>
      </c>
      <c r="D6" s="3">
        <v>74038</v>
      </c>
      <c r="E6" s="4">
        <v>0.90148230606983826</v>
      </c>
      <c r="F6" s="4">
        <v>0.90070658237262924</v>
      </c>
      <c r="G6" s="3">
        <v>61546</v>
      </c>
      <c r="H6" s="3">
        <v>65971</v>
      </c>
      <c r="I6" s="3">
        <v>8067</v>
      </c>
      <c r="J6" s="3">
        <v>7266</v>
      </c>
      <c r="K6" s="3">
        <v>68812</v>
      </c>
      <c r="L6" s="4">
        <v>0.92941462492233717</v>
      </c>
      <c r="M6" s="3"/>
      <c r="N6" s="13" t="s">
        <v>17</v>
      </c>
      <c r="O6" t="s">
        <v>25</v>
      </c>
    </row>
    <row r="7" spans="1:15" x14ac:dyDescent="0.25">
      <c r="A7">
        <v>2012</v>
      </c>
      <c r="B7" t="s">
        <v>20</v>
      </c>
      <c r="D7" s="3">
        <v>74038</v>
      </c>
      <c r="E7" s="4">
        <v>0.86392034361577508</v>
      </c>
      <c r="F7" s="4">
        <v>9.9293417627370775E-2</v>
      </c>
      <c r="G7" s="3">
        <v>4425</v>
      </c>
      <c r="H7" s="3">
        <v>65971</v>
      </c>
      <c r="I7" s="3">
        <v>8067</v>
      </c>
      <c r="J7" s="3">
        <v>801</v>
      </c>
      <c r="K7" s="3">
        <v>5226</v>
      </c>
      <c r="L7" s="4">
        <v>7.0585375077662826E-2</v>
      </c>
      <c r="M7" s="3"/>
      <c r="N7" s="13" t="s">
        <v>16</v>
      </c>
      <c r="O7" t="s">
        <v>26</v>
      </c>
    </row>
    <row r="8" spans="1:15" x14ac:dyDescent="0.25">
      <c r="A8">
        <v>2013</v>
      </c>
      <c r="B8" t="s">
        <v>2</v>
      </c>
      <c r="D8" s="3">
        <v>74702</v>
      </c>
      <c r="E8" s="4">
        <v>0.90174678835086908</v>
      </c>
      <c r="F8" s="4">
        <v>0.89883792048929667</v>
      </c>
      <c r="G8" s="3">
        <v>62051</v>
      </c>
      <c r="H8" s="3">
        <v>66527</v>
      </c>
      <c r="I8" s="3">
        <v>8175</v>
      </c>
      <c r="J8" s="3">
        <v>7348</v>
      </c>
      <c r="K8" s="3">
        <v>69399</v>
      </c>
      <c r="L8" s="4">
        <v>0.92901127145190221</v>
      </c>
      <c r="M8" s="3"/>
      <c r="N8" s="13" t="s">
        <v>13</v>
      </c>
      <c r="O8" t="s">
        <v>27</v>
      </c>
    </row>
    <row r="9" spans="1:15" x14ac:dyDescent="0.25">
      <c r="A9">
        <v>2013</v>
      </c>
      <c r="B9" t="s">
        <v>20</v>
      </c>
      <c r="D9" s="3">
        <v>74702</v>
      </c>
      <c r="E9" s="4">
        <v>0.85648679678530426</v>
      </c>
      <c r="F9" s="4">
        <v>0.1011620795107034</v>
      </c>
      <c r="G9" s="3">
        <v>4476</v>
      </c>
      <c r="H9" s="3">
        <v>66527</v>
      </c>
      <c r="I9" s="3">
        <v>8175</v>
      </c>
      <c r="J9" s="3">
        <v>827</v>
      </c>
      <c r="K9" s="3">
        <v>5303</v>
      </c>
      <c r="L9" s="4">
        <v>7.0988728548097776E-2</v>
      </c>
      <c r="M9" s="3"/>
      <c r="N9" s="13" t="s">
        <v>12</v>
      </c>
      <c r="O9" t="s">
        <v>28</v>
      </c>
    </row>
    <row r="10" spans="1:15" x14ac:dyDescent="0.25">
      <c r="A10">
        <v>2014</v>
      </c>
      <c r="B10" t="s">
        <v>2</v>
      </c>
      <c r="D10" s="3">
        <v>75837</v>
      </c>
      <c r="E10" s="4">
        <v>0.90090635311748013</v>
      </c>
      <c r="F10" s="4">
        <v>0.884406779661017</v>
      </c>
      <c r="G10" s="3">
        <v>62522</v>
      </c>
      <c r="H10" s="3">
        <v>66987</v>
      </c>
      <c r="I10" s="3">
        <v>8850</v>
      </c>
      <c r="J10" s="3">
        <v>7827</v>
      </c>
      <c r="K10" s="3">
        <v>70349</v>
      </c>
      <c r="L10" s="4">
        <v>0.92763426823318429</v>
      </c>
      <c r="M10" s="3"/>
      <c r="N10" s="13" t="s">
        <v>15</v>
      </c>
      <c r="O10" t="s">
        <v>29</v>
      </c>
    </row>
    <row r="11" spans="1:15" x14ac:dyDescent="0.25">
      <c r="A11">
        <v>2014</v>
      </c>
      <c r="B11" t="s">
        <v>20</v>
      </c>
      <c r="D11" s="3">
        <v>75837</v>
      </c>
      <c r="E11" s="4">
        <v>0.84197623986422776</v>
      </c>
      <c r="F11" s="4">
        <v>0.1155932203389831</v>
      </c>
      <c r="G11" s="3">
        <v>4465</v>
      </c>
      <c r="H11" s="3">
        <v>66987</v>
      </c>
      <c r="I11" s="3">
        <v>8850</v>
      </c>
      <c r="J11" s="3">
        <v>1023</v>
      </c>
      <c r="K11" s="3">
        <v>5488</v>
      </c>
      <c r="L11" s="4">
        <v>7.2365731766815669E-2</v>
      </c>
      <c r="M11" s="3"/>
      <c r="N11" s="13" t="s">
        <v>14</v>
      </c>
      <c r="O11" t="s">
        <v>30</v>
      </c>
    </row>
    <row r="12" spans="1:15" x14ac:dyDescent="0.25">
      <c r="A12">
        <v>2015</v>
      </c>
      <c r="B12" t="s">
        <v>2</v>
      </c>
      <c r="D12" s="3">
        <v>76117</v>
      </c>
      <c r="E12" s="4">
        <v>0.89543561386800097</v>
      </c>
      <c r="F12" s="4">
        <v>0.87858308086693082</v>
      </c>
      <c r="G12" s="3">
        <v>62993</v>
      </c>
      <c r="H12" s="3">
        <v>67535</v>
      </c>
      <c r="I12" s="3">
        <v>8582</v>
      </c>
      <c r="J12" s="3">
        <v>7540</v>
      </c>
      <c r="K12" s="3">
        <v>70533</v>
      </c>
      <c r="L12" s="4">
        <v>0.92663925272935088</v>
      </c>
      <c r="M12" s="3"/>
      <c r="N12" s="13" t="s">
        <v>11</v>
      </c>
      <c r="O12" t="s">
        <v>31</v>
      </c>
    </row>
    <row r="13" spans="1:15" x14ac:dyDescent="0.25">
      <c r="A13">
        <v>2015</v>
      </c>
      <c r="B13" t="s">
        <v>20</v>
      </c>
      <c r="D13" s="3">
        <v>76117</v>
      </c>
      <c r="E13" s="4">
        <v>0.82762390670553931</v>
      </c>
      <c r="F13" s="4">
        <v>0.12141691913306921</v>
      </c>
      <c r="G13" s="3">
        <v>4542</v>
      </c>
      <c r="H13" s="3">
        <v>67535</v>
      </c>
      <c r="I13" s="3">
        <v>8582</v>
      </c>
      <c r="J13" s="3">
        <v>1042</v>
      </c>
      <c r="K13" s="3">
        <v>5584</v>
      </c>
      <c r="L13" s="4">
        <v>7.3360747270649132E-2</v>
      </c>
      <c r="M13" s="3"/>
      <c r="N13" s="13" t="s">
        <v>21</v>
      </c>
      <c r="O13" t="s">
        <v>32</v>
      </c>
    </row>
    <row r="14" spans="1:15" x14ac:dyDescent="0.25">
      <c r="A14">
        <v>2016</v>
      </c>
      <c r="B14" t="s">
        <v>2</v>
      </c>
      <c r="D14" s="3">
        <v>76383</v>
      </c>
      <c r="E14" s="4">
        <v>0.89981994243829133</v>
      </c>
      <c r="F14" s="4">
        <v>0.87191227858778164</v>
      </c>
      <c r="G14" s="3">
        <v>63467</v>
      </c>
      <c r="H14" s="3">
        <v>68084</v>
      </c>
      <c r="I14" s="3">
        <v>8299</v>
      </c>
      <c r="J14" s="3">
        <v>7236</v>
      </c>
      <c r="K14" s="3">
        <v>70703</v>
      </c>
      <c r="L14" s="4">
        <v>0.92563790372203236</v>
      </c>
      <c r="M14" s="3"/>
    </row>
    <row r="15" spans="1:15" x14ac:dyDescent="0.25">
      <c r="A15">
        <v>2016</v>
      </c>
      <c r="B15" t="s">
        <v>20</v>
      </c>
      <c r="D15" s="3">
        <v>76383</v>
      </c>
      <c r="E15" s="4">
        <v>0.82682664756446989</v>
      </c>
      <c r="F15" s="4">
        <v>0.1280877214122183</v>
      </c>
      <c r="G15" s="3">
        <v>4617</v>
      </c>
      <c r="H15" s="3">
        <v>68084</v>
      </c>
      <c r="I15" s="3">
        <v>8299</v>
      </c>
      <c r="J15" s="3">
        <v>1063</v>
      </c>
      <c r="K15" s="3">
        <v>5680</v>
      </c>
      <c r="L15" s="4">
        <v>7.436209627796761E-2</v>
      </c>
      <c r="M15" s="3"/>
      <c r="N15" s="2" t="s">
        <v>19</v>
      </c>
    </row>
    <row r="16" spans="1:15" x14ac:dyDescent="0.25">
      <c r="A16">
        <v>2017</v>
      </c>
      <c r="B16" t="s">
        <v>2</v>
      </c>
      <c r="D16" s="3">
        <v>76252</v>
      </c>
      <c r="E16" s="4">
        <v>0.8952095384920018</v>
      </c>
      <c r="F16" s="4">
        <v>0.85789216882166386</v>
      </c>
      <c r="G16" s="3">
        <v>63294</v>
      </c>
      <c r="H16" s="3">
        <v>68054</v>
      </c>
      <c r="I16" s="3">
        <v>8198</v>
      </c>
      <c r="J16" s="3">
        <v>7033</v>
      </c>
      <c r="K16" s="3">
        <v>70327</v>
      </c>
      <c r="L16" s="4">
        <v>0.92229712007553899</v>
      </c>
      <c r="M16" s="3"/>
      <c r="N16" s="5" t="s">
        <v>4</v>
      </c>
    </row>
    <row r="17" spans="1:16" x14ac:dyDescent="0.25">
      <c r="A17">
        <v>2017</v>
      </c>
      <c r="B17" t="s">
        <v>20</v>
      </c>
      <c r="D17" s="3">
        <v>76252</v>
      </c>
      <c r="E17" s="4">
        <v>0.8380281690140845</v>
      </c>
      <c r="F17" s="4">
        <v>0.1421078311783362</v>
      </c>
      <c r="G17" s="3">
        <v>4760</v>
      </c>
      <c r="H17" s="3">
        <v>68054</v>
      </c>
      <c r="I17" s="3">
        <v>8198</v>
      </c>
      <c r="J17" s="3">
        <v>1165</v>
      </c>
      <c r="K17" s="3">
        <v>5925</v>
      </c>
      <c r="L17" s="4">
        <v>7.7702879924460996E-2</v>
      </c>
      <c r="M17" s="3"/>
      <c r="N17" t="s">
        <v>33</v>
      </c>
    </row>
    <row r="18" spans="1:16" x14ac:dyDescent="0.25">
      <c r="A18">
        <v>2018</v>
      </c>
      <c r="B18" t="s">
        <v>2</v>
      </c>
      <c r="D18" s="3">
        <v>77711</v>
      </c>
      <c r="E18" s="4">
        <v>0.90178736473900489</v>
      </c>
      <c r="F18" s="4">
        <v>0.8627113168945838</v>
      </c>
      <c r="G18" s="3">
        <v>63420</v>
      </c>
      <c r="H18" s="3">
        <v>68424</v>
      </c>
      <c r="I18" s="3">
        <v>9287</v>
      </c>
      <c r="J18" s="3">
        <v>8012</v>
      </c>
      <c r="K18" s="3">
        <v>71432</v>
      </c>
      <c r="L18" s="4">
        <v>0.91920062796772661</v>
      </c>
      <c r="M18" s="3"/>
      <c r="N18" t="s">
        <v>7</v>
      </c>
    </row>
    <row r="19" spans="1:16" x14ac:dyDescent="0.25">
      <c r="A19">
        <v>2018</v>
      </c>
      <c r="B19" t="s">
        <v>20</v>
      </c>
      <c r="D19" s="3">
        <v>77711</v>
      </c>
      <c r="E19" s="4">
        <v>0.84455696202531649</v>
      </c>
      <c r="F19" s="4">
        <v>0.1372886831054162</v>
      </c>
      <c r="G19" s="3">
        <v>5004</v>
      </c>
      <c r="H19" s="3">
        <v>68424</v>
      </c>
      <c r="I19" s="3">
        <v>9287</v>
      </c>
      <c r="J19" s="3">
        <v>1275</v>
      </c>
      <c r="K19" s="3">
        <v>6279</v>
      </c>
      <c r="L19" s="4">
        <v>8.0799372032273428E-2</v>
      </c>
      <c r="M19" s="3"/>
      <c r="N19" t="s">
        <v>10</v>
      </c>
    </row>
    <row r="20" spans="1:16" x14ac:dyDescent="0.25">
      <c r="A20">
        <v>2019</v>
      </c>
      <c r="B20" t="s">
        <v>2</v>
      </c>
      <c r="D20" s="3">
        <v>79500</v>
      </c>
      <c r="E20" s="4">
        <v>0.9142961137865383</v>
      </c>
      <c r="F20" s="4">
        <v>0.85589171974522293</v>
      </c>
      <c r="G20" s="3">
        <v>65310.000000000007</v>
      </c>
      <c r="H20" s="3">
        <v>70708</v>
      </c>
      <c r="I20" s="3">
        <v>8792</v>
      </c>
      <c r="J20" s="3">
        <v>7525</v>
      </c>
      <c r="K20" s="3">
        <v>72835</v>
      </c>
      <c r="L20" s="4">
        <v>0.91616352201257867</v>
      </c>
      <c r="M20" s="3"/>
    </row>
    <row r="21" spans="1:16" x14ac:dyDescent="0.25">
      <c r="A21">
        <v>2019</v>
      </c>
      <c r="B21" t="s">
        <v>20</v>
      </c>
      <c r="D21" s="3">
        <v>79500</v>
      </c>
      <c r="E21" s="4">
        <v>0.85969103360407706</v>
      </c>
      <c r="F21" s="4">
        <v>0.14410828025477709</v>
      </c>
      <c r="G21" s="3">
        <v>5398</v>
      </c>
      <c r="H21" s="3">
        <v>70708</v>
      </c>
      <c r="I21" s="3">
        <v>8792</v>
      </c>
      <c r="J21" s="3">
        <v>1267</v>
      </c>
      <c r="K21" s="3">
        <v>6665</v>
      </c>
      <c r="L21" s="4">
        <v>8.3836477987421387E-2</v>
      </c>
      <c r="M21" s="3"/>
      <c r="N21" s="10" t="s">
        <v>34</v>
      </c>
    </row>
    <row r="22" spans="1:16" x14ac:dyDescent="0.25">
      <c r="A22">
        <v>2020</v>
      </c>
      <c r="B22" t="s">
        <v>2</v>
      </c>
      <c r="D22" s="3">
        <v>79845</v>
      </c>
      <c r="E22" s="4">
        <v>0.91064735360746896</v>
      </c>
      <c r="F22" s="4">
        <v>0.84694656488549613</v>
      </c>
      <c r="G22" s="3">
        <v>66327</v>
      </c>
      <c r="H22" s="3">
        <v>71985</v>
      </c>
      <c r="I22" s="3">
        <v>7860</v>
      </c>
      <c r="J22" s="3">
        <v>6657</v>
      </c>
      <c r="K22" s="3">
        <v>72984</v>
      </c>
      <c r="L22" s="4">
        <v>0.91407101258688706</v>
      </c>
      <c r="M22" s="3"/>
      <c r="O22" t="s">
        <v>38</v>
      </c>
      <c r="P22" t="s">
        <v>37</v>
      </c>
    </row>
    <row r="23" spans="1:16" x14ac:dyDescent="0.25">
      <c r="A23">
        <v>2020</v>
      </c>
      <c r="B23" t="s">
        <v>20</v>
      </c>
      <c r="D23" s="3">
        <v>79845</v>
      </c>
      <c r="E23" s="4">
        <v>0.84891222805701427</v>
      </c>
      <c r="F23" s="4">
        <v>0.15305343511450381</v>
      </c>
      <c r="G23" s="3">
        <v>5658</v>
      </c>
      <c r="H23" s="3">
        <v>71985</v>
      </c>
      <c r="I23" s="3">
        <v>7860</v>
      </c>
      <c r="J23" s="3">
        <v>1203</v>
      </c>
      <c r="K23" s="3">
        <v>6861</v>
      </c>
      <c r="L23" s="4">
        <v>8.5928987413112903E-2</v>
      </c>
      <c r="M23" s="3"/>
      <c r="N23" t="s">
        <v>35</v>
      </c>
      <c r="O23" s="3">
        <f>$J$43</f>
        <v>3389.5692516630684</v>
      </c>
      <c r="P23" s="4">
        <f>$O$23/$O$29</f>
        <v>3.8789149415420783E-2</v>
      </c>
    </row>
    <row r="24" spans="1:16" x14ac:dyDescent="0.25">
      <c r="A24">
        <v>2021</v>
      </c>
      <c r="B24" t="s">
        <v>2</v>
      </c>
      <c r="D24" s="3">
        <v>81198</v>
      </c>
      <c r="E24" s="4">
        <v>0.909637728817275</v>
      </c>
      <c r="F24" s="4">
        <v>0.8300794551645857</v>
      </c>
      <c r="G24" s="3">
        <v>66389</v>
      </c>
      <c r="H24" s="3">
        <v>72388</v>
      </c>
      <c r="I24" s="3">
        <v>8810</v>
      </c>
      <c r="J24" s="3">
        <v>7313</v>
      </c>
      <c r="K24" s="3">
        <v>73702</v>
      </c>
      <c r="L24" s="4">
        <v>0.90768245523288749</v>
      </c>
      <c r="M24" s="3"/>
      <c r="N24" t="s">
        <v>36</v>
      </c>
      <c r="O24" s="3">
        <f>$G$43</f>
        <v>14660.951369487802</v>
      </c>
      <c r="P24" s="4">
        <f>$O$24/$O$29</f>
        <v>0.16777525137279867</v>
      </c>
    </row>
    <row r="25" spans="1:16" x14ac:dyDescent="0.25">
      <c r="A25">
        <v>2021</v>
      </c>
      <c r="B25" t="s">
        <v>20</v>
      </c>
      <c r="D25" s="3">
        <v>81198</v>
      </c>
      <c r="E25" s="4">
        <v>0.87436233785162509</v>
      </c>
      <c r="F25" s="4">
        <v>0.1699205448354143</v>
      </c>
      <c r="G25" s="3">
        <v>5999</v>
      </c>
      <c r="H25" s="3">
        <v>72388</v>
      </c>
      <c r="I25" s="3">
        <v>8810</v>
      </c>
      <c r="J25" s="3">
        <v>1497</v>
      </c>
      <c r="K25" s="3">
        <v>7496</v>
      </c>
      <c r="L25" s="4">
        <v>9.2317544767112486E-2</v>
      </c>
      <c r="M25" s="3"/>
      <c r="N25" t="s">
        <v>42</v>
      </c>
      <c r="O25" s="3">
        <f>SUM($O$23:$O$24)</f>
        <v>18050.52062115087</v>
      </c>
      <c r="P25" s="4">
        <f>$O$25/$O$29</f>
        <v>0.20656440078821944</v>
      </c>
    </row>
    <row r="26" spans="1:16" x14ac:dyDescent="0.25">
      <c r="A26">
        <v>2022</v>
      </c>
      <c r="B26" t="s">
        <v>2</v>
      </c>
      <c r="D26" s="3">
        <v>81739</v>
      </c>
      <c r="E26" s="4">
        <v>0.89327290982605623</v>
      </c>
      <c r="F26" s="4">
        <v>0.81772073284339097</v>
      </c>
      <c r="G26" s="3">
        <v>65836</v>
      </c>
      <c r="H26" s="3">
        <v>72078</v>
      </c>
      <c r="I26" s="3">
        <v>9661</v>
      </c>
      <c r="J26" s="3">
        <v>7900</v>
      </c>
      <c r="K26" s="3">
        <v>73736</v>
      </c>
      <c r="L26" s="4">
        <v>0.90209080120872531</v>
      </c>
      <c r="M26" s="3"/>
      <c r="N26" t="s">
        <v>39</v>
      </c>
      <c r="O26" s="3">
        <f>$J$42</f>
        <v>6267.3232032174692</v>
      </c>
      <c r="P26" s="4">
        <f>$O$26/$O$29</f>
        <v>7.1721247779510236E-2</v>
      </c>
    </row>
    <row r="27" spans="1:16" x14ac:dyDescent="0.25">
      <c r="A27">
        <v>2022</v>
      </c>
      <c r="B27" t="s">
        <v>20</v>
      </c>
      <c r="D27" s="3">
        <v>81739</v>
      </c>
      <c r="E27" s="4">
        <v>0.83271077908217717</v>
      </c>
      <c r="F27" s="4">
        <v>0.18227926715660911</v>
      </c>
      <c r="G27" s="3">
        <v>6242</v>
      </c>
      <c r="H27" s="3">
        <v>72078</v>
      </c>
      <c r="I27" s="3">
        <v>9661</v>
      </c>
      <c r="J27" s="3">
        <v>1761</v>
      </c>
      <c r="K27" s="3">
        <v>8003</v>
      </c>
      <c r="L27" s="4">
        <v>9.7909198791274674E-2</v>
      </c>
      <c r="M27" s="3"/>
      <c r="N27" t="s">
        <v>40</v>
      </c>
      <c r="O27" s="3">
        <f>$G$42</f>
        <v>63066.625872601384</v>
      </c>
      <c r="P27" s="4">
        <f>$O$27/$O$29</f>
        <v>0.72171435143227036</v>
      </c>
    </row>
    <row r="28" spans="1:16" x14ac:dyDescent="0.25">
      <c r="A28">
        <v>2023</v>
      </c>
      <c r="B28" t="s">
        <v>2</v>
      </c>
      <c r="C28" t="s">
        <v>3</v>
      </c>
      <c r="D28" s="3">
        <v>82117.287878787844</v>
      </c>
      <c r="E28" s="4">
        <v>0.90544535778777324</v>
      </c>
      <c r="F28" s="4">
        <v>0.64900000000000002</v>
      </c>
      <c r="G28" s="3">
        <f t="shared" ref="G28:G43" si="0">K26*E28</f>
        <v>66763.91890183925</v>
      </c>
      <c r="H28" s="3">
        <f>G28+G29</f>
        <v>73548.987125961488</v>
      </c>
      <c r="I28" s="3">
        <f t="shared" ref="I28:I43" si="1">D28-H28</f>
        <v>8568.3007528263552</v>
      </c>
      <c r="J28" s="3">
        <f t="shared" ref="J28:J43" si="2">I28*F28</f>
        <v>5560.8271885843051</v>
      </c>
      <c r="K28" s="3">
        <f t="shared" ref="K28:K43" si="3">J28+G28</f>
        <v>72324.746090423549</v>
      </c>
      <c r="L28" s="4">
        <f t="shared" ref="L28:L43" si="4">K28/D28</f>
        <v>0.88074932768336278</v>
      </c>
      <c r="M28" s="3"/>
      <c r="N28" t="s">
        <v>43</v>
      </c>
      <c r="O28" s="3">
        <f>SUM($O$26:$O$27)</f>
        <v>69333.949075818848</v>
      </c>
      <c r="P28" s="4">
        <f>$O$28/$O$29</f>
        <v>0.79343559921178053</v>
      </c>
    </row>
    <row r="29" spans="1:16" x14ac:dyDescent="0.25">
      <c r="A29">
        <v>2023</v>
      </c>
      <c r="B29" t="s">
        <v>20</v>
      </c>
      <c r="C29" t="s">
        <v>3</v>
      </c>
      <c r="D29" s="3">
        <v>82117.287878787844</v>
      </c>
      <c r="E29" s="4">
        <v>0.84781559716634147</v>
      </c>
      <c r="F29" s="4">
        <v>0.35099999999999998</v>
      </c>
      <c r="G29" s="3">
        <f t="shared" si="0"/>
        <v>6785.0682241222312</v>
      </c>
      <c r="H29" s="3">
        <f t="shared" ref="H29" si="5">G29+G28</f>
        <v>73548.987125961488</v>
      </c>
      <c r="I29" s="3">
        <f t="shared" si="1"/>
        <v>8568.3007528263552</v>
      </c>
      <c r="J29" s="3">
        <f t="shared" si="2"/>
        <v>3007.4735642420505</v>
      </c>
      <c r="K29" s="3">
        <f t="shared" si="3"/>
        <v>9792.5417883642822</v>
      </c>
      <c r="L29" s="4">
        <f t="shared" si="4"/>
        <v>0.11925067231663707</v>
      </c>
      <c r="M29" s="3"/>
      <c r="N29" t="s">
        <v>41</v>
      </c>
      <c r="O29" s="3">
        <f>SUM($O$25,$O$28)</f>
        <v>87384.469696969725</v>
      </c>
      <c r="P29" s="11">
        <f>$O$29/$O$29</f>
        <v>1</v>
      </c>
    </row>
    <row r="30" spans="1:16" x14ac:dyDescent="0.25">
      <c r="A30">
        <v>2024</v>
      </c>
      <c r="B30" t="s">
        <v>2</v>
      </c>
      <c r="C30" t="s">
        <v>3</v>
      </c>
      <c r="D30" s="3">
        <v>82869.742424242198</v>
      </c>
      <c r="E30" s="4">
        <v>0.90598561419008661</v>
      </c>
      <c r="F30" s="4">
        <v>0.64900000000000002</v>
      </c>
      <c r="G30" s="3">
        <f t="shared" si="0"/>
        <v>65525.179507874447</v>
      </c>
      <c r="H30" s="3">
        <f t="shared" ref="H30" si="6">G30+G31</f>
        <v>73829.062882638173</v>
      </c>
      <c r="I30" s="3">
        <f t="shared" si="1"/>
        <v>9040.6795416040259</v>
      </c>
      <c r="J30" s="3">
        <f t="shared" si="2"/>
        <v>5867.4010225010134</v>
      </c>
      <c r="K30" s="3">
        <f t="shared" si="3"/>
        <v>71392.580530375461</v>
      </c>
      <c r="L30" s="4">
        <f t="shared" si="4"/>
        <v>0.86150358914945435</v>
      </c>
      <c r="M30" s="3"/>
    </row>
    <row r="31" spans="1:16" x14ac:dyDescent="0.25">
      <c r="A31">
        <v>2024</v>
      </c>
      <c r="B31" t="s">
        <v>20</v>
      </c>
      <c r="C31" t="s">
        <v>3</v>
      </c>
      <c r="D31" s="3">
        <v>82869.742424242198</v>
      </c>
      <c r="E31" s="4">
        <v>0.84798038693391942</v>
      </c>
      <c r="F31" s="4">
        <v>0.35099999999999998</v>
      </c>
      <c r="G31" s="3">
        <f t="shared" si="0"/>
        <v>8303.88337476372</v>
      </c>
      <c r="H31" s="3">
        <f t="shared" ref="H31" si="7">G31+G30</f>
        <v>73829.062882638173</v>
      </c>
      <c r="I31" s="3">
        <f t="shared" si="1"/>
        <v>9040.6795416040259</v>
      </c>
      <c r="J31" s="3">
        <f t="shared" si="2"/>
        <v>3173.278519103013</v>
      </c>
      <c r="K31" s="3">
        <f t="shared" si="3"/>
        <v>11477.161893866732</v>
      </c>
      <c r="L31" s="4">
        <f t="shared" si="4"/>
        <v>0.13849641085054556</v>
      </c>
      <c r="M31" s="3"/>
    </row>
    <row r="32" spans="1:16" x14ac:dyDescent="0.25">
      <c r="A32">
        <v>2025</v>
      </c>
      <c r="B32" t="s">
        <v>2</v>
      </c>
      <c r="C32" t="s">
        <v>3</v>
      </c>
      <c r="D32" s="3">
        <v>83622.196969696786</v>
      </c>
      <c r="E32" s="4">
        <v>0.90652587059239997</v>
      </c>
      <c r="F32" s="4">
        <v>0.64900000000000002</v>
      </c>
      <c r="G32" s="3">
        <f t="shared" si="0"/>
        <v>64719.221219136642</v>
      </c>
      <c r="H32" s="3">
        <f t="shared" ref="H32" si="8">G32+G33</f>
        <v>74453.520721641937</v>
      </c>
      <c r="I32" s="3">
        <f t="shared" si="1"/>
        <v>9168.6762480548496</v>
      </c>
      <c r="J32" s="3">
        <f t="shared" si="2"/>
        <v>5950.4708849875979</v>
      </c>
      <c r="K32" s="3">
        <f t="shared" si="3"/>
        <v>70669.692104124246</v>
      </c>
      <c r="L32" s="4">
        <f t="shared" si="4"/>
        <v>0.84510685756957216</v>
      </c>
      <c r="M32" s="3"/>
    </row>
    <row r="33" spans="1:13" x14ac:dyDescent="0.25">
      <c r="A33">
        <v>2025</v>
      </c>
      <c r="B33" t="s">
        <v>20</v>
      </c>
      <c r="C33" t="s">
        <v>3</v>
      </c>
      <c r="D33" s="3">
        <v>83622.196969696786</v>
      </c>
      <c r="E33" s="4">
        <v>0.84814517670149736</v>
      </c>
      <c r="F33" s="4">
        <v>0.35099999999999998</v>
      </c>
      <c r="G33" s="3">
        <f t="shared" si="0"/>
        <v>9734.2995025052915</v>
      </c>
      <c r="H33" s="3">
        <f t="shared" ref="H33" si="9">G33+G32</f>
        <v>74453.520721641937</v>
      </c>
      <c r="I33" s="3">
        <f t="shared" si="1"/>
        <v>9168.6762480548496</v>
      </c>
      <c r="J33" s="3">
        <f t="shared" si="2"/>
        <v>3218.2053630672522</v>
      </c>
      <c r="K33" s="3">
        <f t="shared" si="3"/>
        <v>12952.504865572544</v>
      </c>
      <c r="L33" s="4">
        <f t="shared" si="4"/>
        <v>0.15489314243042795</v>
      </c>
      <c r="M33" s="3"/>
    </row>
    <row r="34" spans="1:13" x14ac:dyDescent="0.25">
      <c r="A34">
        <v>2026</v>
      </c>
      <c r="B34" t="s">
        <v>2</v>
      </c>
      <c r="C34" t="s">
        <v>3</v>
      </c>
      <c r="D34" s="3">
        <v>84374.651515151374</v>
      </c>
      <c r="E34" s="4">
        <v>0.90706612699471334</v>
      </c>
      <c r="F34" s="4">
        <v>0.64900000000000002</v>
      </c>
      <c r="G34" s="3">
        <f t="shared" si="0"/>
        <v>64102.08391279685</v>
      </c>
      <c r="H34" s="3">
        <f t="shared" ref="H34" si="10">G34+G35</f>
        <v>75089.822881001222</v>
      </c>
      <c r="I34" s="3">
        <f t="shared" si="1"/>
        <v>9284.8286341501516</v>
      </c>
      <c r="J34" s="3">
        <f t="shared" si="2"/>
        <v>6025.8537835634488</v>
      </c>
      <c r="K34" s="3">
        <f t="shared" si="3"/>
        <v>70127.937696360299</v>
      </c>
      <c r="L34" s="4">
        <f t="shared" si="4"/>
        <v>0.83114936105860238</v>
      </c>
      <c r="M34" s="3"/>
    </row>
    <row r="35" spans="1:13" x14ac:dyDescent="0.25">
      <c r="A35">
        <v>2026</v>
      </c>
      <c r="B35" t="s">
        <v>20</v>
      </c>
      <c r="C35" t="s">
        <v>3</v>
      </c>
      <c r="D35" s="3">
        <v>84374.651515151374</v>
      </c>
      <c r="E35" s="4">
        <v>0.84830996646907531</v>
      </c>
      <c r="F35" s="4">
        <v>0.35099999999999998</v>
      </c>
      <c r="G35" s="3">
        <f t="shared" si="0"/>
        <v>10987.738968204379</v>
      </c>
      <c r="H35" s="3">
        <f t="shared" ref="H35" si="11">G35+G34</f>
        <v>75089.822881001222</v>
      </c>
      <c r="I35" s="3">
        <f t="shared" si="1"/>
        <v>9284.8286341501516</v>
      </c>
      <c r="J35" s="3">
        <f t="shared" si="2"/>
        <v>3258.9748505867028</v>
      </c>
      <c r="K35" s="3">
        <f t="shared" si="3"/>
        <v>14246.713818791082</v>
      </c>
      <c r="L35" s="4">
        <f t="shared" si="4"/>
        <v>0.16885063894139773</v>
      </c>
      <c r="M35" s="3"/>
    </row>
    <row r="36" spans="1:13" x14ac:dyDescent="0.25">
      <c r="A36">
        <v>2027</v>
      </c>
      <c r="B36" t="s">
        <v>2</v>
      </c>
      <c r="C36" t="s">
        <v>3</v>
      </c>
      <c r="D36" s="3">
        <v>85127.106060605962</v>
      </c>
      <c r="E36" s="8">
        <v>0.90760638339702659</v>
      </c>
      <c r="F36" s="8">
        <v>0.64900000000000002</v>
      </c>
      <c r="G36" s="3">
        <f t="shared" si="0"/>
        <v>63648.56390768558</v>
      </c>
      <c r="H36" s="3">
        <f t="shared" ref="H36" si="12">G36+G37</f>
        <v>75736.540942257707</v>
      </c>
      <c r="I36" s="3">
        <f t="shared" si="1"/>
        <v>9390.5651183482551</v>
      </c>
      <c r="J36" s="3">
        <f t="shared" si="2"/>
        <v>6094.4767618080177</v>
      </c>
      <c r="K36" s="3">
        <f t="shared" si="3"/>
        <v>69743.040669493595</v>
      </c>
      <c r="L36" s="4">
        <f t="shared" si="4"/>
        <v>0.81928123598892544</v>
      </c>
      <c r="M36" s="3"/>
    </row>
    <row r="37" spans="1:13" x14ac:dyDescent="0.25">
      <c r="A37">
        <v>2027</v>
      </c>
      <c r="B37" t="s">
        <v>20</v>
      </c>
      <c r="C37" t="s">
        <v>3</v>
      </c>
      <c r="D37" s="3">
        <v>85127.106060605962</v>
      </c>
      <c r="E37" s="8">
        <v>0.84847475623665325</v>
      </c>
      <c r="F37" s="8">
        <v>0.35099999999999998</v>
      </c>
      <c r="G37" s="3">
        <f t="shared" si="0"/>
        <v>12087.977034572123</v>
      </c>
      <c r="H37" s="3">
        <f t="shared" ref="H37" si="13">G37+G36</f>
        <v>75736.540942257707</v>
      </c>
      <c r="I37" s="3">
        <f t="shared" si="1"/>
        <v>9390.5651183482551</v>
      </c>
      <c r="J37" s="3">
        <f t="shared" si="2"/>
        <v>3296.0883565402373</v>
      </c>
      <c r="K37" s="3">
        <f t="shared" si="3"/>
        <v>15384.065391112359</v>
      </c>
      <c r="L37" s="4">
        <f t="shared" si="4"/>
        <v>0.18071876401107451</v>
      </c>
      <c r="M37" s="3"/>
    </row>
    <row r="38" spans="1:13" x14ac:dyDescent="0.25">
      <c r="A38">
        <v>2028</v>
      </c>
      <c r="B38" t="s">
        <v>2</v>
      </c>
      <c r="C38" t="s">
        <v>3</v>
      </c>
      <c r="D38" s="3">
        <v>85879.56060606055</v>
      </c>
      <c r="E38" s="8">
        <v>0.90814663979933996</v>
      </c>
      <c r="F38" s="8">
        <v>0.64900000000000002</v>
      </c>
      <c r="G38" s="3">
        <f t="shared" si="0"/>
        <v>63336.908033389314</v>
      </c>
      <c r="H38" s="3">
        <f t="shared" ref="H38" si="14">G38+G39</f>
        <v>76392.434302602313</v>
      </c>
      <c r="I38" s="3">
        <f t="shared" si="1"/>
        <v>9487.1263034582371</v>
      </c>
      <c r="J38" s="3">
        <f t="shared" si="2"/>
        <v>6157.1449709443959</v>
      </c>
      <c r="K38" s="3">
        <f t="shared" si="3"/>
        <v>69494.053004333706</v>
      </c>
      <c r="L38" s="4">
        <f t="shared" si="4"/>
        <v>0.80920363953782837</v>
      </c>
      <c r="M38" s="3"/>
    </row>
    <row r="39" spans="1:13" x14ac:dyDescent="0.25">
      <c r="A39">
        <v>2028</v>
      </c>
      <c r="B39" t="s">
        <v>20</v>
      </c>
      <c r="C39" t="s">
        <v>3</v>
      </c>
      <c r="D39" s="3">
        <v>85879.56060606055</v>
      </c>
      <c r="E39" s="8">
        <v>0.84863954600423119</v>
      </c>
      <c r="F39" s="8">
        <v>0.35099999999999998</v>
      </c>
      <c r="G39" s="3">
        <f t="shared" si="0"/>
        <v>13055.526269212998</v>
      </c>
      <c r="H39" s="3">
        <f t="shared" ref="H39" si="15">G39+G38</f>
        <v>76392.434302602313</v>
      </c>
      <c r="I39" s="3">
        <f t="shared" si="1"/>
        <v>9487.1263034582371</v>
      </c>
      <c r="J39" s="3">
        <f t="shared" si="2"/>
        <v>3329.9813325138412</v>
      </c>
      <c r="K39" s="3">
        <f t="shared" si="3"/>
        <v>16385.50760172684</v>
      </c>
      <c r="L39" s="4">
        <f t="shared" si="4"/>
        <v>0.1907963604621716</v>
      </c>
      <c r="M39" s="3"/>
    </row>
    <row r="40" spans="1:13" x14ac:dyDescent="0.25">
      <c r="A40">
        <v>2029</v>
      </c>
      <c r="B40" t="s">
        <v>2</v>
      </c>
      <c r="C40" t="s">
        <v>3</v>
      </c>
      <c r="D40" s="3">
        <v>86632.015151515137</v>
      </c>
      <c r="E40" s="8">
        <v>0.90868689620165333</v>
      </c>
      <c r="F40" s="8">
        <v>0.64900000000000002</v>
      </c>
      <c r="G40" s="3">
        <f t="shared" si="0"/>
        <v>63148.335328981178</v>
      </c>
      <c r="H40" s="3">
        <f t="shared" ref="H40" si="16">G40+G41</f>
        <v>77056.425225148851</v>
      </c>
      <c r="I40" s="3">
        <f t="shared" si="1"/>
        <v>9575.5899263662868</v>
      </c>
      <c r="J40" s="3">
        <f t="shared" si="2"/>
        <v>6214.55786221172</v>
      </c>
      <c r="K40" s="3">
        <f t="shared" si="3"/>
        <v>69362.893191192896</v>
      </c>
      <c r="L40" s="4">
        <f t="shared" si="4"/>
        <v>0.80066119978717576</v>
      </c>
      <c r="M40" s="3"/>
    </row>
    <row r="41" spans="1:13" x14ac:dyDescent="0.25">
      <c r="A41">
        <v>2029</v>
      </c>
      <c r="B41" t="s">
        <v>20</v>
      </c>
      <c r="C41" t="s">
        <v>3</v>
      </c>
      <c r="D41" s="3">
        <v>86632.015151515137</v>
      </c>
      <c r="E41" s="8">
        <v>0.84880433577180914</v>
      </c>
      <c r="F41" s="8">
        <v>0.35099999999999998</v>
      </c>
      <c r="G41" s="3">
        <f t="shared" si="0"/>
        <v>13908.089896167679</v>
      </c>
      <c r="H41" s="3">
        <f t="shared" ref="H41" si="17">G41+G40</f>
        <v>77056.425225148851</v>
      </c>
      <c r="I41" s="3">
        <f t="shared" si="1"/>
        <v>9575.5899263662868</v>
      </c>
      <c r="J41" s="3">
        <f t="shared" si="2"/>
        <v>3361.0320641545663</v>
      </c>
      <c r="K41" s="3">
        <f t="shared" si="3"/>
        <v>17269.121960322245</v>
      </c>
      <c r="L41" s="4">
        <f t="shared" si="4"/>
        <v>0.19933880021282432</v>
      </c>
      <c r="M41" s="3"/>
    </row>
    <row r="42" spans="1:13" x14ac:dyDescent="0.25">
      <c r="A42">
        <v>2030</v>
      </c>
      <c r="B42" t="s">
        <v>2</v>
      </c>
      <c r="C42" t="s">
        <v>3</v>
      </c>
      <c r="D42" s="3">
        <v>87384.469696969725</v>
      </c>
      <c r="E42" s="8">
        <v>0.90922715260396669</v>
      </c>
      <c r="F42" s="8">
        <v>0.64900000000000002</v>
      </c>
      <c r="G42" s="3">
        <f t="shared" si="0"/>
        <v>63066.625872601384</v>
      </c>
      <c r="H42" s="3">
        <f t="shared" ref="H42" si="18">G42+G43</f>
        <v>77727.577242089188</v>
      </c>
      <c r="I42" s="3">
        <f t="shared" si="1"/>
        <v>9656.8924548805371</v>
      </c>
      <c r="J42" s="3">
        <f t="shared" si="2"/>
        <v>6267.3232032174692</v>
      </c>
      <c r="K42" s="3">
        <f t="shared" si="3"/>
        <v>69333.949075818848</v>
      </c>
      <c r="L42" s="4">
        <f t="shared" si="4"/>
        <v>0.79343559921178053</v>
      </c>
      <c r="M42" s="3"/>
    </row>
    <row r="43" spans="1:13" x14ac:dyDescent="0.25">
      <c r="A43">
        <v>2030</v>
      </c>
      <c r="B43" t="s">
        <v>20</v>
      </c>
      <c r="C43" t="s">
        <v>3</v>
      </c>
      <c r="D43" s="3">
        <v>87384.469696969725</v>
      </c>
      <c r="E43" s="8">
        <v>0.84896912553938708</v>
      </c>
      <c r="F43" s="8">
        <v>0.35099999999999998</v>
      </c>
      <c r="G43" s="3">
        <f t="shared" si="0"/>
        <v>14660.951369487802</v>
      </c>
      <c r="H43" s="3">
        <f t="shared" ref="H43" si="19">G43+G42</f>
        <v>77727.577242089188</v>
      </c>
      <c r="I43" s="3">
        <f t="shared" si="1"/>
        <v>9656.8924548805371</v>
      </c>
      <c r="J43" s="3">
        <f t="shared" si="2"/>
        <v>3389.5692516630684</v>
      </c>
      <c r="K43" s="3">
        <f t="shared" si="3"/>
        <v>18050.52062115087</v>
      </c>
      <c r="L43" s="4">
        <f t="shared" si="4"/>
        <v>0.20656440078821944</v>
      </c>
      <c r="M43" s="3"/>
    </row>
    <row r="44" spans="1:13" x14ac:dyDescent="0.25">
      <c r="C44" t="s">
        <v>48</v>
      </c>
      <c r="D44" t="s">
        <v>49</v>
      </c>
      <c r="E44" t="s">
        <v>46</v>
      </c>
      <c r="F44" t="s">
        <v>47</v>
      </c>
    </row>
    <row r="45" spans="1:13" x14ac:dyDescent="0.25">
      <c r="B45">
        <v>2012</v>
      </c>
      <c r="C45" s="4">
        <v>1.0818768740376563E-2</v>
      </c>
      <c r="D45" s="4">
        <v>5.9766606337286261E-2</v>
      </c>
      <c r="E45" s="11">
        <v>9.813879359247954E-2</v>
      </c>
      <c r="F45" s="11">
        <v>0.83127583132985761</v>
      </c>
      <c r="G45" s="8"/>
      <c r="H45" s="12"/>
    </row>
    <row r="46" spans="1:13" x14ac:dyDescent="0.25">
      <c r="B46">
        <v>2013</v>
      </c>
      <c r="C46" s="4">
        <v>1.1070654065486869E-2</v>
      </c>
      <c r="D46" s="4">
        <v>5.9918074482610904E-2</v>
      </c>
      <c r="E46" s="4">
        <v>9.836416695670798E-2</v>
      </c>
      <c r="F46" s="4">
        <v>0.83064710449519419</v>
      </c>
      <c r="G46" s="8"/>
    </row>
    <row r="47" spans="1:13" x14ac:dyDescent="0.25">
      <c r="B47">
        <v>2014</v>
      </c>
      <c r="C47" s="4">
        <v>1.3489457652597018E-2</v>
      </c>
      <c r="D47" s="4">
        <v>5.8876274114218655E-2</v>
      </c>
      <c r="E47" s="4">
        <v>0.10320819652676134</v>
      </c>
      <c r="F47" s="4">
        <v>0.82442607170642301</v>
      </c>
      <c r="G47" s="8"/>
      <c r="H47" s="12"/>
    </row>
    <row r="48" spans="1:13" x14ac:dyDescent="0.25">
      <c r="B48">
        <v>2015</v>
      </c>
      <c r="C48" s="4">
        <v>1.3689451765045916E-2</v>
      </c>
      <c r="D48" s="4">
        <v>5.9671295505603218E-2</v>
      </c>
      <c r="E48" s="4">
        <v>9.9058029086800586E-2</v>
      </c>
      <c r="F48" s="4">
        <v>0.82758122364255027</v>
      </c>
      <c r="G48" s="8"/>
    </row>
    <row r="49" spans="2:6" x14ac:dyDescent="0.25">
      <c r="B49">
        <v>2016</v>
      </c>
      <c r="C49" s="4">
        <v>1.3916709215401333E-2</v>
      </c>
      <c r="D49" s="4">
        <v>6.0445387062566275E-2</v>
      </c>
      <c r="E49" s="4">
        <v>9.4733121244255925E-2</v>
      </c>
      <c r="F49" s="4">
        <v>0.83090478247777644</v>
      </c>
    </row>
    <row r="50" spans="2:6" x14ac:dyDescent="0.25">
      <c r="B50">
        <v>2017</v>
      </c>
      <c r="C50" s="4">
        <v>1.5278287782615538E-2</v>
      </c>
      <c r="D50" s="4">
        <v>6.242459214184546E-2</v>
      </c>
      <c r="E50" s="4">
        <v>9.2233646330588046E-2</v>
      </c>
      <c r="F50" s="4">
        <v>0.83006347374495093</v>
      </c>
    </row>
    <row r="51" spans="2:6" x14ac:dyDescent="0.25">
      <c r="B51">
        <v>2018</v>
      </c>
      <c r="C51" s="4">
        <v>1.6406943675927474E-2</v>
      </c>
      <c r="D51" s="4">
        <v>6.4392428356345954E-2</v>
      </c>
      <c r="E51" s="4">
        <v>0.10309994724041642</v>
      </c>
      <c r="F51" s="4">
        <v>0.81610068072731012</v>
      </c>
    </row>
    <row r="52" spans="2:6" x14ac:dyDescent="0.25">
      <c r="B52">
        <v>2019</v>
      </c>
      <c r="C52" s="4">
        <v>1.5937106918238995E-2</v>
      </c>
      <c r="D52" s="4">
        <v>6.7899371069182396E-2</v>
      </c>
      <c r="E52" s="4">
        <v>9.4654088050314472E-2</v>
      </c>
      <c r="F52" s="4">
        <v>0.82150943396226428</v>
      </c>
    </row>
    <row r="53" spans="2:6" x14ac:dyDescent="0.25">
      <c r="B53">
        <v>2020</v>
      </c>
      <c r="C53" s="4">
        <v>1.5066691715198196E-2</v>
      </c>
      <c r="D53" s="4">
        <v>7.0862295697914704E-2</v>
      </c>
      <c r="E53" s="4">
        <v>8.3374037197069317E-2</v>
      </c>
      <c r="F53" s="4">
        <v>0.83069697538981779</v>
      </c>
    </row>
    <row r="54" spans="2:6" x14ac:dyDescent="0.25">
      <c r="B54">
        <v>2021</v>
      </c>
      <c r="C54" s="4">
        <v>1.8436414690016997E-2</v>
      </c>
      <c r="D54" s="4">
        <v>7.38811300770955E-2</v>
      </c>
      <c r="E54" s="4">
        <v>9.0063794674745679E-2</v>
      </c>
      <c r="F54" s="4">
        <v>0.81761866055814181</v>
      </c>
    </row>
    <row r="55" spans="2:6" x14ac:dyDescent="0.25">
      <c r="B55">
        <v>2022</v>
      </c>
      <c r="C55" s="4">
        <v>2.1544183315186143E-2</v>
      </c>
      <c r="D55" s="4">
        <v>7.6365015476088524E-2</v>
      </c>
      <c r="E55" s="4">
        <v>9.6649090397484677E-2</v>
      </c>
      <c r="F55" s="4">
        <v>0.80544171081124061</v>
      </c>
    </row>
    <row r="56" spans="2:6" x14ac:dyDescent="0.25">
      <c r="B56">
        <v>2023</v>
      </c>
      <c r="C56" s="4">
        <v>3.6624121934973539E-2</v>
      </c>
      <c r="D56" s="4">
        <v>8.2626550381663527E-2</v>
      </c>
      <c r="E56" s="4">
        <v>6.7718105799993822E-2</v>
      </c>
      <c r="F56" s="4">
        <v>0.81303122188336907</v>
      </c>
    </row>
    <row r="57" spans="2:6" x14ac:dyDescent="0.25">
      <c r="B57">
        <v>2024</v>
      </c>
      <c r="C57" s="4">
        <v>3.8292366143215163E-2</v>
      </c>
      <c r="D57" s="4">
        <v>0.10020404470733039</v>
      </c>
      <c r="E57" s="4">
        <v>7.0802694093865082E-2</v>
      </c>
      <c r="F57" s="4">
        <v>0.79070089505558927</v>
      </c>
    </row>
    <row r="58" spans="2:6" x14ac:dyDescent="0.25">
      <c r="B58">
        <v>2025</v>
      </c>
      <c r="C58" s="4">
        <v>3.848506114032705E-2</v>
      </c>
      <c r="D58" s="4">
        <v>0.11640808129010088</v>
      </c>
      <c r="E58" s="4">
        <v>7.1158987692513553E-2</v>
      </c>
      <c r="F58" s="4">
        <v>0.77394786987705844</v>
      </c>
    </row>
    <row r="59" spans="2:6" x14ac:dyDescent="0.25">
      <c r="B59">
        <v>2026</v>
      </c>
      <c r="C59" s="4">
        <v>3.8625046646876882E-2</v>
      </c>
      <c r="D59" s="4">
        <v>0.13022559229452085</v>
      </c>
      <c r="E59" s="4">
        <v>7.1417821292943301E-2</v>
      </c>
      <c r="F59" s="4">
        <v>0.75973153976565899</v>
      </c>
    </row>
    <row r="60" spans="2:6" x14ac:dyDescent="0.25">
      <c r="B60">
        <v>2027</v>
      </c>
      <c r="C60" s="4">
        <v>3.8719610110951007E-2</v>
      </c>
      <c r="D60" s="4">
        <v>0.14199915390012352</v>
      </c>
      <c r="E60" s="4">
        <v>7.1592669407427936E-2</v>
      </c>
      <c r="F60" s="4">
        <v>0.74768856658149752</v>
      </c>
    </row>
    <row r="61" spans="2:6" x14ac:dyDescent="0.25">
      <c r="B61">
        <v>2028</v>
      </c>
      <c r="C61" s="4">
        <v>3.8775015952734665E-2</v>
      </c>
      <c r="D61" s="4">
        <v>0.15202134450943691</v>
      </c>
      <c r="E61" s="4">
        <v>7.1695114966737319E-2</v>
      </c>
      <c r="F61" s="4">
        <v>0.73750852457109106</v>
      </c>
    </row>
    <row r="62" spans="2:6" x14ac:dyDescent="0.25">
      <c r="B62">
        <v>2029</v>
      </c>
      <c r="C62" s="4">
        <v>3.8796651079583987E-2</v>
      </c>
      <c r="D62" s="4">
        <v>0.16054214913324033</v>
      </c>
      <c r="E62" s="4">
        <v>7.1735118377920265E-2</v>
      </c>
      <c r="F62" s="4">
        <v>0.72892608140925552</v>
      </c>
    </row>
    <row r="63" spans="2:6" x14ac:dyDescent="0.25">
      <c r="B63">
        <v>2030</v>
      </c>
      <c r="C63" s="4">
        <v>3.8789149415420783E-2</v>
      </c>
      <c r="D63" s="4">
        <v>0.16777525137279867</v>
      </c>
      <c r="E63" s="4">
        <v>7.1721247779510236E-2</v>
      </c>
      <c r="F63" s="4">
        <v>0.72171435143227036</v>
      </c>
    </row>
    <row r="64" spans="2:6" x14ac:dyDescent="0.25">
      <c r="C64" s="11"/>
      <c r="D64" s="11"/>
      <c r="E64" s="4"/>
      <c r="F64" s="4"/>
    </row>
    <row r="65" spans="3:6" x14ac:dyDescent="0.25">
      <c r="C65" s="4"/>
      <c r="D65" s="4"/>
      <c r="E65" s="4"/>
      <c r="F65" s="4"/>
    </row>
    <row r="66" spans="3:6" x14ac:dyDescent="0.25">
      <c r="C66" s="4"/>
      <c r="D66" s="4"/>
      <c r="E66" s="4"/>
      <c r="F66" s="4"/>
    </row>
    <row r="67" spans="3:6" x14ac:dyDescent="0.25">
      <c r="C67" s="4"/>
      <c r="D67" s="4"/>
      <c r="E67" s="4"/>
      <c r="F67" s="4"/>
    </row>
    <row r="68" spans="3:6" x14ac:dyDescent="0.25">
      <c r="C68" s="4"/>
      <c r="D68" s="4"/>
      <c r="E68" s="4"/>
      <c r="F68" s="4"/>
    </row>
    <row r="69" spans="3:6" x14ac:dyDescent="0.25">
      <c r="C69" s="4"/>
      <c r="D69" s="4"/>
      <c r="E69" s="4"/>
      <c r="F69" s="4"/>
    </row>
    <row r="70" spans="3:6" x14ac:dyDescent="0.25">
      <c r="C70" s="4"/>
      <c r="D70" s="4"/>
      <c r="E70" s="4"/>
      <c r="F70" s="4"/>
    </row>
    <row r="71" spans="3:6" x14ac:dyDescent="0.25">
      <c r="C71" s="4"/>
      <c r="D71" s="4"/>
      <c r="E71" s="4"/>
      <c r="F71" s="4"/>
    </row>
    <row r="72" spans="3:6" x14ac:dyDescent="0.25">
      <c r="C72" s="4"/>
      <c r="D72" s="4"/>
      <c r="E72" s="4"/>
      <c r="F72" s="4"/>
    </row>
    <row r="73" spans="3:6" x14ac:dyDescent="0.25">
      <c r="C73" s="4"/>
      <c r="D73" s="4"/>
      <c r="E73" s="4"/>
      <c r="F73" s="4"/>
    </row>
    <row r="74" spans="3:6" x14ac:dyDescent="0.25">
      <c r="C74" s="4"/>
      <c r="D74" s="4"/>
      <c r="E74" s="4"/>
      <c r="F74" s="4"/>
    </row>
    <row r="75" spans="3:6" x14ac:dyDescent="0.25">
      <c r="C75" s="4"/>
      <c r="D75" s="4"/>
      <c r="E75" s="4"/>
      <c r="F75" s="4"/>
    </row>
    <row r="76" spans="3:6" x14ac:dyDescent="0.25">
      <c r="C76" s="4"/>
      <c r="D76" s="4"/>
      <c r="E76" s="8"/>
      <c r="F76" s="8"/>
    </row>
    <row r="77" spans="3:6" x14ac:dyDescent="0.25">
      <c r="C77" s="4"/>
      <c r="D77" s="4"/>
      <c r="E77" s="8"/>
      <c r="F77" s="8"/>
    </row>
    <row r="78" spans="3:6" x14ac:dyDescent="0.25">
      <c r="C78" s="4"/>
      <c r="D78" s="4"/>
      <c r="E78" s="8"/>
      <c r="F78" s="8"/>
    </row>
    <row r="79" spans="3:6" x14ac:dyDescent="0.25">
      <c r="C79" s="4"/>
      <c r="D79" s="4"/>
      <c r="E79" s="8"/>
      <c r="F79" s="8"/>
    </row>
    <row r="80" spans="3:6" x14ac:dyDescent="0.25">
      <c r="C80" s="4"/>
      <c r="D80" s="4"/>
      <c r="E80" s="8"/>
      <c r="F80" s="8"/>
    </row>
    <row r="81" spans="3:6" x14ac:dyDescent="0.25">
      <c r="C81" s="4"/>
      <c r="D81" s="4"/>
      <c r="E81" s="8"/>
      <c r="F81" s="8"/>
    </row>
    <row r="82" spans="3:6" x14ac:dyDescent="0.25">
      <c r="C82" s="4"/>
      <c r="D82" s="4"/>
      <c r="E82" s="8"/>
      <c r="F82" s="8"/>
    </row>
    <row r="83" spans="3:6" x14ac:dyDescent="0.25">
      <c r="C83" t="s">
        <v>44</v>
      </c>
      <c r="D83" t="s">
        <v>45</v>
      </c>
      <c r="E83" s="8"/>
      <c r="F83" s="8"/>
    </row>
  </sheetData>
  <sortState xmlns:xlrd2="http://schemas.microsoft.com/office/spreadsheetml/2017/richdata2" ref="A45:D83">
    <sortCondition ref="B45:B83"/>
  </sortState>
  <mergeCells count="4">
    <mergeCell ref="D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AE04B-C151-4C7F-945B-4EAB1D325F70}">
  <dimension ref="A2:P84"/>
  <sheetViews>
    <sheetView topLeftCell="A38" workbookViewId="0">
      <selection activeCell="A46" sqref="A46:D84"/>
    </sheetView>
  </sheetViews>
  <sheetFormatPr defaultRowHeight="15" x14ac:dyDescent="0.25"/>
  <cols>
    <col min="1" max="1" width="10.85546875" bestFit="1" customWidth="1"/>
    <col min="2" max="2" width="14" bestFit="1" customWidth="1"/>
    <col min="3" max="3" width="9.42578125" bestFit="1" customWidth="1"/>
    <col min="4" max="4" width="9.5703125" bestFit="1" customWidth="1"/>
    <col min="5" max="5" width="8.140625" customWidth="1"/>
    <col min="6" max="6" width="9" bestFit="1" customWidth="1"/>
    <col min="7" max="8" width="15.5703125" customWidth="1"/>
    <col min="9" max="10" width="13.85546875" customWidth="1"/>
    <col min="11" max="11" width="14.85546875" bestFit="1" customWidth="1"/>
    <col min="12" max="12" width="12.140625" bestFit="1" customWidth="1"/>
    <col min="14" max="14" width="16.5703125" customWidth="1"/>
  </cols>
  <sheetData>
    <row r="2" spans="1:15" x14ac:dyDescent="0.25">
      <c r="A2" s="7"/>
      <c r="B2" s="7"/>
      <c r="C2" s="7"/>
      <c r="D2" s="14" t="s">
        <v>5</v>
      </c>
      <c r="E2" s="14"/>
      <c r="F2" s="14"/>
      <c r="G2" s="14" t="s">
        <v>6</v>
      </c>
      <c r="H2" s="14"/>
      <c r="I2" s="14" t="s">
        <v>8</v>
      </c>
      <c r="J2" s="14"/>
      <c r="K2" s="14" t="s">
        <v>9</v>
      </c>
      <c r="L2" s="14"/>
    </row>
    <row r="3" spans="1:15" s="1" customFormat="1" x14ac:dyDescent="0.25">
      <c r="A3" s="6" t="s">
        <v>0</v>
      </c>
      <c r="B3" s="6" t="s">
        <v>22</v>
      </c>
      <c r="C3" s="6" t="s">
        <v>1</v>
      </c>
      <c r="D3" s="6" t="s">
        <v>18</v>
      </c>
      <c r="E3" s="6" t="s">
        <v>17</v>
      </c>
      <c r="F3" s="6" t="s">
        <v>16</v>
      </c>
      <c r="G3" s="6" t="s">
        <v>13</v>
      </c>
      <c r="H3" s="6" t="s">
        <v>12</v>
      </c>
      <c r="I3" s="6" t="s">
        <v>15</v>
      </c>
      <c r="J3" s="6" t="s">
        <v>14</v>
      </c>
      <c r="K3" s="6" t="s">
        <v>11</v>
      </c>
      <c r="L3" s="6" t="s">
        <v>21</v>
      </c>
    </row>
    <row r="4" spans="1:15" x14ac:dyDescent="0.25">
      <c r="A4">
        <v>2011</v>
      </c>
      <c r="B4" t="s">
        <v>2</v>
      </c>
      <c r="D4" s="3">
        <v>73394</v>
      </c>
      <c r="E4" s="4"/>
      <c r="F4" s="4">
        <v>0.93021227893288283</v>
      </c>
      <c r="G4" s="3"/>
      <c r="H4" s="3"/>
      <c r="I4" s="3"/>
      <c r="J4" s="3"/>
      <c r="K4" s="3">
        <v>68272</v>
      </c>
      <c r="L4" s="11">
        <v>0.93021227893288283</v>
      </c>
      <c r="M4" s="3"/>
      <c r="N4" s="10" t="s">
        <v>23</v>
      </c>
    </row>
    <row r="5" spans="1:15" x14ac:dyDescent="0.25">
      <c r="A5">
        <v>2011</v>
      </c>
      <c r="B5" t="s">
        <v>20</v>
      </c>
      <c r="D5" s="3">
        <v>73394</v>
      </c>
      <c r="E5" s="4"/>
      <c r="F5" s="4">
        <v>6.9787721067117198E-2</v>
      </c>
      <c r="G5" s="3"/>
      <c r="H5" s="3"/>
      <c r="I5" s="3"/>
      <c r="J5" s="3"/>
      <c r="K5" s="3">
        <v>5122</v>
      </c>
      <c r="L5" s="11">
        <v>6.9787721067117198E-2</v>
      </c>
      <c r="M5" s="3"/>
      <c r="N5" s="13" t="s">
        <v>18</v>
      </c>
      <c r="O5" t="s">
        <v>24</v>
      </c>
    </row>
    <row r="6" spans="1:15" x14ac:dyDescent="0.25">
      <c r="A6">
        <v>2012</v>
      </c>
      <c r="B6" t="s">
        <v>2</v>
      </c>
      <c r="D6" s="3">
        <v>74038</v>
      </c>
      <c r="E6" s="4">
        <v>0.90148230606983826</v>
      </c>
      <c r="F6" s="4">
        <v>0.90070658237262924</v>
      </c>
      <c r="G6" s="3">
        <v>61546</v>
      </c>
      <c r="H6" s="3">
        <v>65971</v>
      </c>
      <c r="I6" s="3">
        <v>8067</v>
      </c>
      <c r="J6" s="3">
        <v>7266</v>
      </c>
      <c r="K6" s="3">
        <v>68812</v>
      </c>
      <c r="L6" s="11">
        <v>0.92941462492233717</v>
      </c>
      <c r="M6" s="3"/>
      <c r="N6" s="13" t="s">
        <v>17</v>
      </c>
      <c r="O6" t="s">
        <v>25</v>
      </c>
    </row>
    <row r="7" spans="1:15" x14ac:dyDescent="0.25">
      <c r="A7">
        <v>2012</v>
      </c>
      <c r="B7" t="s">
        <v>20</v>
      </c>
      <c r="D7" s="3">
        <v>74038</v>
      </c>
      <c r="E7" s="4">
        <v>0.86392034361577508</v>
      </c>
      <c r="F7" s="4">
        <v>9.9293417627370775E-2</v>
      </c>
      <c r="G7" s="3">
        <v>4425</v>
      </c>
      <c r="H7" s="3">
        <v>65971</v>
      </c>
      <c r="I7" s="3">
        <v>8067</v>
      </c>
      <c r="J7" s="3">
        <v>801</v>
      </c>
      <c r="K7" s="3">
        <v>5226</v>
      </c>
      <c r="L7" s="11">
        <v>7.0585375077662826E-2</v>
      </c>
      <c r="M7" s="3"/>
      <c r="N7" s="13" t="s">
        <v>16</v>
      </c>
      <c r="O7" t="s">
        <v>26</v>
      </c>
    </row>
    <row r="8" spans="1:15" x14ac:dyDescent="0.25">
      <c r="A8">
        <v>2013</v>
      </c>
      <c r="B8" t="s">
        <v>2</v>
      </c>
      <c r="D8" s="3">
        <v>74702</v>
      </c>
      <c r="E8" s="4">
        <v>0.90174678835086908</v>
      </c>
      <c r="F8" s="4">
        <v>0.89883792048929667</v>
      </c>
      <c r="G8" s="3">
        <v>62051</v>
      </c>
      <c r="H8" s="3">
        <v>66527</v>
      </c>
      <c r="I8" s="3">
        <v>8175</v>
      </c>
      <c r="J8" s="3">
        <v>7348</v>
      </c>
      <c r="K8" s="3">
        <v>69399</v>
      </c>
      <c r="L8" s="11">
        <v>0.92901127145190221</v>
      </c>
      <c r="M8" s="3"/>
      <c r="N8" s="13" t="s">
        <v>13</v>
      </c>
      <c r="O8" t="s">
        <v>27</v>
      </c>
    </row>
    <row r="9" spans="1:15" x14ac:dyDescent="0.25">
      <c r="A9">
        <v>2013</v>
      </c>
      <c r="B9" t="s">
        <v>20</v>
      </c>
      <c r="D9" s="3">
        <v>74702</v>
      </c>
      <c r="E9" s="4">
        <v>0.85648679678530426</v>
      </c>
      <c r="F9" s="4">
        <v>0.1011620795107034</v>
      </c>
      <c r="G9" s="3">
        <v>4476</v>
      </c>
      <c r="H9" s="3">
        <v>66527</v>
      </c>
      <c r="I9" s="3">
        <v>8175</v>
      </c>
      <c r="J9" s="3">
        <v>827</v>
      </c>
      <c r="K9" s="3">
        <v>5303</v>
      </c>
      <c r="L9" s="11">
        <v>7.0988728548097776E-2</v>
      </c>
      <c r="M9" s="3"/>
      <c r="N9" s="13" t="s">
        <v>12</v>
      </c>
      <c r="O9" t="s">
        <v>28</v>
      </c>
    </row>
    <row r="10" spans="1:15" x14ac:dyDescent="0.25">
      <c r="A10">
        <v>2014</v>
      </c>
      <c r="B10" t="s">
        <v>2</v>
      </c>
      <c r="D10" s="3">
        <v>75837</v>
      </c>
      <c r="E10" s="4">
        <v>0.90090635311748013</v>
      </c>
      <c r="F10" s="4">
        <v>0.884406779661017</v>
      </c>
      <c r="G10" s="3">
        <v>62522</v>
      </c>
      <c r="H10" s="3">
        <v>66987</v>
      </c>
      <c r="I10" s="3">
        <v>8850</v>
      </c>
      <c r="J10" s="3">
        <v>7827</v>
      </c>
      <c r="K10" s="3">
        <v>70349</v>
      </c>
      <c r="L10" s="11">
        <v>0.92763426823318429</v>
      </c>
      <c r="M10" s="3"/>
      <c r="N10" s="13" t="s">
        <v>15</v>
      </c>
      <c r="O10" t="s">
        <v>29</v>
      </c>
    </row>
    <row r="11" spans="1:15" x14ac:dyDescent="0.25">
      <c r="A11">
        <v>2014</v>
      </c>
      <c r="B11" t="s">
        <v>20</v>
      </c>
      <c r="D11" s="3">
        <v>75837</v>
      </c>
      <c r="E11" s="4">
        <v>0.84197623986422776</v>
      </c>
      <c r="F11" s="4">
        <v>0.1155932203389831</v>
      </c>
      <c r="G11" s="3">
        <v>4465</v>
      </c>
      <c r="H11" s="3">
        <v>66987</v>
      </c>
      <c r="I11" s="3">
        <v>8850</v>
      </c>
      <c r="J11" s="3">
        <v>1023</v>
      </c>
      <c r="K11" s="3">
        <v>5488</v>
      </c>
      <c r="L11" s="11">
        <v>7.2365731766815669E-2</v>
      </c>
      <c r="M11" s="3"/>
      <c r="N11" s="13" t="s">
        <v>14</v>
      </c>
      <c r="O11" t="s">
        <v>30</v>
      </c>
    </row>
    <row r="12" spans="1:15" x14ac:dyDescent="0.25">
      <c r="A12">
        <v>2015</v>
      </c>
      <c r="B12" t="s">
        <v>2</v>
      </c>
      <c r="D12" s="3">
        <v>76117</v>
      </c>
      <c r="E12" s="4">
        <v>0.89543561386800097</v>
      </c>
      <c r="F12" s="4">
        <v>0.87858308086693082</v>
      </c>
      <c r="G12" s="3">
        <v>62993</v>
      </c>
      <c r="H12" s="3">
        <v>67535</v>
      </c>
      <c r="I12" s="3">
        <v>8582</v>
      </c>
      <c r="J12" s="3">
        <v>7540</v>
      </c>
      <c r="K12" s="3">
        <v>70533</v>
      </c>
      <c r="L12" s="11">
        <v>0.92663925272935088</v>
      </c>
      <c r="M12" s="3"/>
      <c r="N12" s="13" t="s">
        <v>11</v>
      </c>
      <c r="O12" t="s">
        <v>31</v>
      </c>
    </row>
    <row r="13" spans="1:15" x14ac:dyDescent="0.25">
      <c r="A13">
        <v>2015</v>
      </c>
      <c r="B13" t="s">
        <v>20</v>
      </c>
      <c r="D13" s="3">
        <v>76117</v>
      </c>
      <c r="E13" s="4">
        <v>0.82762390670553931</v>
      </c>
      <c r="F13" s="4">
        <v>0.12141691913306921</v>
      </c>
      <c r="G13" s="3">
        <v>4542</v>
      </c>
      <c r="H13" s="3">
        <v>67535</v>
      </c>
      <c r="I13" s="3">
        <v>8582</v>
      </c>
      <c r="J13" s="3">
        <v>1042</v>
      </c>
      <c r="K13" s="3">
        <v>5584</v>
      </c>
      <c r="L13" s="11">
        <v>7.3360747270649132E-2</v>
      </c>
      <c r="M13" s="3"/>
      <c r="N13" s="13" t="s">
        <v>21</v>
      </c>
      <c r="O13" t="s">
        <v>32</v>
      </c>
    </row>
    <row r="14" spans="1:15" x14ac:dyDescent="0.25">
      <c r="A14">
        <v>2016</v>
      </c>
      <c r="B14" t="s">
        <v>2</v>
      </c>
      <c r="D14" s="3">
        <v>76383</v>
      </c>
      <c r="E14" s="4">
        <v>0.89981994243829133</v>
      </c>
      <c r="F14" s="4">
        <v>0.87191227858778164</v>
      </c>
      <c r="G14" s="3">
        <v>63467</v>
      </c>
      <c r="H14" s="3">
        <v>68084</v>
      </c>
      <c r="I14" s="3">
        <v>8299</v>
      </c>
      <c r="J14" s="3">
        <v>7236</v>
      </c>
      <c r="K14" s="3">
        <v>70703</v>
      </c>
      <c r="L14" s="11">
        <v>0.92563790372203236</v>
      </c>
      <c r="M14" s="3"/>
    </row>
    <row r="15" spans="1:15" x14ac:dyDescent="0.25">
      <c r="A15">
        <v>2016</v>
      </c>
      <c r="B15" t="s">
        <v>20</v>
      </c>
      <c r="D15" s="3">
        <v>76383</v>
      </c>
      <c r="E15" s="4">
        <v>0.82682664756446989</v>
      </c>
      <c r="F15" s="4">
        <v>0.1280877214122183</v>
      </c>
      <c r="G15" s="3">
        <v>4617</v>
      </c>
      <c r="H15" s="3">
        <v>68084</v>
      </c>
      <c r="I15" s="3">
        <v>8299</v>
      </c>
      <c r="J15" s="3">
        <v>1063</v>
      </c>
      <c r="K15" s="3">
        <v>5680</v>
      </c>
      <c r="L15" s="11">
        <v>7.436209627796761E-2</v>
      </c>
      <c r="M15" s="3"/>
      <c r="N15" s="2" t="s">
        <v>19</v>
      </c>
    </row>
    <row r="16" spans="1:15" x14ac:dyDescent="0.25">
      <c r="A16">
        <v>2017</v>
      </c>
      <c r="B16" t="s">
        <v>2</v>
      </c>
      <c r="D16" s="3">
        <v>76252</v>
      </c>
      <c r="E16" s="4">
        <v>0.8952095384920018</v>
      </c>
      <c r="F16" s="4">
        <v>0.85789216882166386</v>
      </c>
      <c r="G16" s="3">
        <v>63294</v>
      </c>
      <c r="H16" s="3">
        <v>68054</v>
      </c>
      <c r="I16" s="3">
        <v>8198</v>
      </c>
      <c r="J16" s="3">
        <v>7033</v>
      </c>
      <c r="K16" s="3">
        <v>70327</v>
      </c>
      <c r="L16" s="11">
        <v>0.92229712007553899</v>
      </c>
      <c r="M16" s="3"/>
      <c r="N16" s="5" t="s">
        <v>4</v>
      </c>
    </row>
    <row r="17" spans="1:16" x14ac:dyDescent="0.25">
      <c r="A17">
        <v>2017</v>
      </c>
      <c r="B17" t="s">
        <v>20</v>
      </c>
      <c r="D17" s="3">
        <v>76252</v>
      </c>
      <c r="E17" s="4">
        <v>0.8380281690140845</v>
      </c>
      <c r="F17" s="4">
        <v>0.1421078311783362</v>
      </c>
      <c r="G17" s="3">
        <v>4760</v>
      </c>
      <c r="H17" s="3">
        <v>68054</v>
      </c>
      <c r="I17" s="3">
        <v>8198</v>
      </c>
      <c r="J17" s="3">
        <v>1165</v>
      </c>
      <c r="K17" s="3">
        <v>5925</v>
      </c>
      <c r="L17" s="11">
        <v>7.7702879924460996E-2</v>
      </c>
      <c r="M17" s="3"/>
      <c r="N17" t="s">
        <v>33</v>
      </c>
    </row>
    <row r="18" spans="1:16" x14ac:dyDescent="0.25">
      <c r="A18">
        <v>2018</v>
      </c>
      <c r="B18" t="s">
        <v>2</v>
      </c>
      <c r="D18" s="3">
        <v>77711</v>
      </c>
      <c r="E18" s="4">
        <v>0.90178736473900489</v>
      </c>
      <c r="F18" s="4">
        <v>0.8627113168945838</v>
      </c>
      <c r="G18" s="3">
        <v>63420</v>
      </c>
      <c r="H18" s="3">
        <v>68424</v>
      </c>
      <c r="I18" s="3">
        <v>9287</v>
      </c>
      <c r="J18" s="3">
        <v>8012</v>
      </c>
      <c r="K18" s="3">
        <v>71432</v>
      </c>
      <c r="L18" s="11">
        <v>0.91920062796772661</v>
      </c>
      <c r="M18" s="3"/>
      <c r="N18" t="s">
        <v>7</v>
      </c>
    </row>
    <row r="19" spans="1:16" x14ac:dyDescent="0.25">
      <c r="A19">
        <v>2018</v>
      </c>
      <c r="B19" t="s">
        <v>20</v>
      </c>
      <c r="D19" s="3">
        <v>77711</v>
      </c>
      <c r="E19" s="4">
        <v>0.84455696202531649</v>
      </c>
      <c r="F19" s="4">
        <v>0.1372886831054162</v>
      </c>
      <c r="G19" s="3">
        <v>5004</v>
      </c>
      <c r="H19" s="3">
        <v>68424</v>
      </c>
      <c r="I19" s="3">
        <v>9287</v>
      </c>
      <c r="J19" s="3">
        <v>1275</v>
      </c>
      <c r="K19" s="3">
        <v>6279</v>
      </c>
      <c r="L19" s="11">
        <v>8.0799372032273428E-2</v>
      </c>
      <c r="M19" s="3"/>
      <c r="N19" t="s">
        <v>10</v>
      </c>
    </row>
    <row r="20" spans="1:16" x14ac:dyDescent="0.25">
      <c r="A20">
        <v>2019</v>
      </c>
      <c r="B20" t="s">
        <v>2</v>
      </c>
      <c r="D20" s="3">
        <v>79500</v>
      </c>
      <c r="E20" s="4">
        <v>0.9142961137865383</v>
      </c>
      <c r="F20" s="4">
        <v>0.85589171974522293</v>
      </c>
      <c r="G20" s="3">
        <v>65310.000000000007</v>
      </c>
      <c r="H20" s="3">
        <v>70708</v>
      </c>
      <c r="I20" s="3">
        <v>8792</v>
      </c>
      <c r="J20" s="3">
        <v>7525</v>
      </c>
      <c r="K20" s="3">
        <v>72835</v>
      </c>
      <c r="L20" s="11">
        <v>0.91616352201257867</v>
      </c>
      <c r="M20" s="3"/>
    </row>
    <row r="21" spans="1:16" x14ac:dyDescent="0.25">
      <c r="A21">
        <v>2019</v>
      </c>
      <c r="B21" t="s">
        <v>20</v>
      </c>
      <c r="D21" s="3">
        <v>79500</v>
      </c>
      <c r="E21" s="4">
        <v>0.85969103360407706</v>
      </c>
      <c r="F21" s="4">
        <v>0.14410828025477709</v>
      </c>
      <c r="G21" s="3">
        <v>5398</v>
      </c>
      <c r="H21" s="3">
        <v>70708</v>
      </c>
      <c r="I21" s="3">
        <v>8792</v>
      </c>
      <c r="J21" s="3">
        <v>1267</v>
      </c>
      <c r="K21" s="3">
        <v>6665</v>
      </c>
      <c r="L21" s="11">
        <v>8.3836477987421387E-2</v>
      </c>
      <c r="M21" s="3"/>
      <c r="N21" s="10" t="s">
        <v>34</v>
      </c>
    </row>
    <row r="22" spans="1:16" x14ac:dyDescent="0.25">
      <c r="A22">
        <v>2020</v>
      </c>
      <c r="B22" t="s">
        <v>2</v>
      </c>
      <c r="D22" s="3">
        <v>79845</v>
      </c>
      <c r="E22" s="4">
        <v>0.91064735360746896</v>
      </c>
      <c r="F22" s="4">
        <v>0.84694656488549613</v>
      </c>
      <c r="G22" s="3">
        <v>66327</v>
      </c>
      <c r="H22" s="3">
        <v>71985</v>
      </c>
      <c r="I22" s="3">
        <v>7860</v>
      </c>
      <c r="J22" s="3">
        <v>6657</v>
      </c>
      <c r="K22" s="3">
        <v>72984</v>
      </c>
      <c r="L22" s="11">
        <v>0.91407101258688706</v>
      </c>
      <c r="M22" s="3"/>
      <c r="O22" t="s">
        <v>38</v>
      </c>
      <c r="P22" t="s">
        <v>37</v>
      </c>
    </row>
    <row r="23" spans="1:16" x14ac:dyDescent="0.25">
      <c r="A23">
        <v>2020</v>
      </c>
      <c r="B23" t="s">
        <v>20</v>
      </c>
      <c r="D23" s="3">
        <v>79845</v>
      </c>
      <c r="E23" s="4">
        <v>0.84891222805701427</v>
      </c>
      <c r="F23" s="4">
        <v>0.15305343511450381</v>
      </c>
      <c r="G23" s="3">
        <v>5658</v>
      </c>
      <c r="H23" s="3">
        <v>71985</v>
      </c>
      <c r="I23" s="3">
        <v>7860</v>
      </c>
      <c r="J23" s="3">
        <v>1203</v>
      </c>
      <c r="K23" s="3">
        <v>6861</v>
      </c>
      <c r="L23" s="11">
        <v>8.5928987413112903E-2</v>
      </c>
      <c r="M23" s="3"/>
      <c r="N23" t="s">
        <v>35</v>
      </c>
      <c r="O23" s="3">
        <f>$J$43</f>
        <v>3785.5594821396339</v>
      </c>
      <c r="P23" s="4">
        <f>$O$23/$O$29</f>
        <v>4.3320735312202825E-2</v>
      </c>
    </row>
    <row r="24" spans="1:16" x14ac:dyDescent="0.25">
      <c r="A24">
        <v>2021</v>
      </c>
      <c r="B24" t="s">
        <v>2</v>
      </c>
      <c r="D24" s="3">
        <v>81198</v>
      </c>
      <c r="E24" s="4">
        <v>0.909637728817275</v>
      </c>
      <c r="F24" s="4">
        <v>0.8300794551645857</v>
      </c>
      <c r="G24" s="3">
        <v>66389</v>
      </c>
      <c r="H24" s="3">
        <v>72388</v>
      </c>
      <c r="I24" s="3">
        <v>8810</v>
      </c>
      <c r="J24" s="3">
        <v>7313</v>
      </c>
      <c r="K24" s="3">
        <v>73702</v>
      </c>
      <c r="L24" s="11">
        <v>0.90768245523288749</v>
      </c>
      <c r="M24" s="3"/>
      <c r="N24" t="s">
        <v>36</v>
      </c>
      <c r="O24" s="3">
        <f>$G$43</f>
        <v>16065.672830666936</v>
      </c>
      <c r="P24" s="4">
        <f>$O$24/$O$29</f>
        <v>0.18385043573965928</v>
      </c>
    </row>
    <row r="25" spans="1:16" x14ac:dyDescent="0.25">
      <c r="A25">
        <v>2021</v>
      </c>
      <c r="B25" t="s">
        <v>20</v>
      </c>
      <c r="D25" s="3">
        <v>81198</v>
      </c>
      <c r="E25" s="4">
        <v>0.87436233785162509</v>
      </c>
      <c r="F25" s="4">
        <v>0.1699205448354143</v>
      </c>
      <c r="G25" s="3">
        <v>5999</v>
      </c>
      <c r="H25" s="3">
        <v>72388</v>
      </c>
      <c r="I25" s="3">
        <v>8810</v>
      </c>
      <c r="J25" s="3">
        <v>1497</v>
      </c>
      <c r="K25" s="3">
        <v>7496</v>
      </c>
      <c r="L25" s="11">
        <v>9.2317544767112486E-2</v>
      </c>
      <c r="M25" s="3"/>
      <c r="N25" t="s">
        <v>42</v>
      </c>
      <c r="O25" s="3">
        <f>SUM($O$23:$O$24)</f>
        <v>19851.232312806569</v>
      </c>
      <c r="P25" s="4">
        <f>$O$25/$O$29</f>
        <v>0.2271711710518621</v>
      </c>
    </row>
    <row r="26" spans="1:16" x14ac:dyDescent="0.25">
      <c r="A26">
        <v>2022</v>
      </c>
      <c r="B26" t="s">
        <v>2</v>
      </c>
      <c r="D26" s="3">
        <v>81739</v>
      </c>
      <c r="E26" s="4">
        <v>0.89327290982605623</v>
      </c>
      <c r="F26" s="4">
        <v>0.81772073284339097</v>
      </c>
      <c r="G26" s="3">
        <v>65836</v>
      </c>
      <c r="H26" s="3">
        <v>72078</v>
      </c>
      <c r="I26" s="3">
        <v>9661</v>
      </c>
      <c r="J26" s="3">
        <v>7900</v>
      </c>
      <c r="K26" s="3">
        <v>73736</v>
      </c>
      <c r="L26" s="11">
        <v>0.90209080120872531</v>
      </c>
      <c r="M26" s="3"/>
      <c r="N26" t="s">
        <v>39</v>
      </c>
      <c r="O26" s="3">
        <f>$J$42</f>
        <v>5971.0371213130302</v>
      </c>
      <c r="P26" s="4">
        <f>$O$26/$O$29</f>
        <v>6.8330644358423009E-2</v>
      </c>
    </row>
    <row r="27" spans="1:16" x14ac:dyDescent="0.25">
      <c r="A27">
        <v>2022</v>
      </c>
      <c r="B27" t="s">
        <v>20</v>
      </c>
      <c r="D27" s="3">
        <v>81739</v>
      </c>
      <c r="E27" s="4">
        <v>0.83271077908217717</v>
      </c>
      <c r="F27" s="4">
        <v>0.18227926715660911</v>
      </c>
      <c r="G27" s="3">
        <v>6242</v>
      </c>
      <c r="H27" s="3">
        <v>72078</v>
      </c>
      <c r="I27" s="3">
        <v>9661</v>
      </c>
      <c r="J27" s="3">
        <v>1761</v>
      </c>
      <c r="K27" s="3">
        <v>8003</v>
      </c>
      <c r="L27" s="11">
        <v>9.7909198791274674E-2</v>
      </c>
      <c r="M27" s="3"/>
      <c r="N27" t="s">
        <v>40</v>
      </c>
      <c r="O27" s="3">
        <f>$G$42</f>
        <v>61562.200262850121</v>
      </c>
      <c r="P27" s="4">
        <f>$O$27/$O$29</f>
        <v>0.7044981845897148</v>
      </c>
    </row>
    <row r="28" spans="1:16" x14ac:dyDescent="0.25">
      <c r="A28">
        <v>2023</v>
      </c>
      <c r="B28" t="s">
        <v>2</v>
      </c>
      <c r="C28" t="s">
        <v>3</v>
      </c>
      <c r="D28" s="3">
        <v>82117.287878787844</v>
      </c>
      <c r="E28" s="4">
        <v>0.90544535778777324</v>
      </c>
      <c r="F28" s="4">
        <v>0.61199999999999999</v>
      </c>
      <c r="G28" s="3">
        <f t="shared" ref="G28:G43" si="0">K26*E28</f>
        <v>66763.91890183925</v>
      </c>
      <c r="H28" s="3">
        <f>G28+G29</f>
        <v>73548.987125961488</v>
      </c>
      <c r="I28" s="3">
        <f t="shared" ref="I28:I43" si="1">D28-H28</f>
        <v>8568.3007528263552</v>
      </c>
      <c r="J28" s="3">
        <f t="shared" ref="J28:J43" si="2">I28*F28</f>
        <v>5243.800060729729</v>
      </c>
      <c r="K28" s="3">
        <f t="shared" ref="K28:K43" si="3">J28+G28</f>
        <v>72007.718962568979</v>
      </c>
      <c r="L28" s="11">
        <f t="shared" ref="L28:L43" si="4">K28/D28</f>
        <v>0.87688866525716902</v>
      </c>
      <c r="M28" s="3"/>
      <c r="N28" t="s">
        <v>43</v>
      </c>
      <c r="O28" s="3">
        <f>SUM($O$26:$O$27)</f>
        <v>67533.237384163149</v>
      </c>
      <c r="P28" s="4">
        <f>$O$28/$O$29</f>
        <v>0.77282882894813787</v>
      </c>
    </row>
    <row r="29" spans="1:16" x14ac:dyDescent="0.25">
      <c r="A29">
        <v>2023</v>
      </c>
      <c r="B29" t="s">
        <v>20</v>
      </c>
      <c r="C29" t="s">
        <v>3</v>
      </c>
      <c r="D29" s="3">
        <v>82117.287878787844</v>
      </c>
      <c r="E29" s="4">
        <v>0.84781559716634147</v>
      </c>
      <c r="F29" s="4">
        <v>0.38800000000000001</v>
      </c>
      <c r="G29" s="3">
        <f t="shared" si="0"/>
        <v>6785.0682241222312</v>
      </c>
      <c r="H29" s="3">
        <f t="shared" ref="H29" si="5">G29+G28</f>
        <v>73548.987125961488</v>
      </c>
      <c r="I29" s="3">
        <f t="shared" si="1"/>
        <v>8568.3007528263552</v>
      </c>
      <c r="J29" s="3">
        <f t="shared" si="2"/>
        <v>3324.5006920966257</v>
      </c>
      <c r="K29" s="3">
        <f t="shared" si="3"/>
        <v>10109.568916218857</v>
      </c>
      <c r="L29" s="11">
        <f t="shared" si="4"/>
        <v>0.12311133474283086</v>
      </c>
      <c r="M29" s="3"/>
      <c r="N29" t="s">
        <v>41</v>
      </c>
      <c r="O29" s="3">
        <f>SUM($O$25,$O$28)</f>
        <v>87384.469696969725</v>
      </c>
      <c r="P29" s="11">
        <f>$O$29/$O$29</f>
        <v>1</v>
      </c>
    </row>
    <row r="30" spans="1:16" x14ac:dyDescent="0.25">
      <c r="A30">
        <v>2024</v>
      </c>
      <c r="B30" t="s">
        <v>2</v>
      </c>
      <c r="C30" t="s">
        <v>3</v>
      </c>
      <c r="D30" s="3">
        <v>82869.742424242198</v>
      </c>
      <c r="E30" s="4">
        <v>0.90598561419008661</v>
      </c>
      <c r="F30" s="4">
        <v>0.61199999999999999</v>
      </c>
      <c r="G30" s="3">
        <f t="shared" si="0"/>
        <v>65237.957490730201</v>
      </c>
      <c r="H30" s="3">
        <f t="shared" ref="H30" si="6">G30+G31</f>
        <v>73810.673652040598</v>
      </c>
      <c r="I30" s="3">
        <f t="shared" si="1"/>
        <v>9059.068772201601</v>
      </c>
      <c r="J30" s="3">
        <f t="shared" si="2"/>
        <v>5544.1500885873793</v>
      </c>
      <c r="K30" s="3">
        <f t="shared" si="3"/>
        <v>70782.107579317584</v>
      </c>
      <c r="L30" s="11">
        <f t="shared" si="4"/>
        <v>0.85413693235531796</v>
      </c>
      <c r="M30" s="3"/>
    </row>
    <row r="31" spans="1:16" x14ac:dyDescent="0.25">
      <c r="A31">
        <v>2024</v>
      </c>
      <c r="B31" t="s">
        <v>20</v>
      </c>
      <c r="C31" t="s">
        <v>3</v>
      </c>
      <c r="D31" s="3">
        <v>82869.742424242198</v>
      </c>
      <c r="E31" s="4">
        <v>0.84798038693391942</v>
      </c>
      <c r="F31" s="4">
        <v>0.38800000000000001</v>
      </c>
      <c r="G31" s="3">
        <f t="shared" si="0"/>
        <v>8572.7161613103908</v>
      </c>
      <c r="H31" s="3">
        <f t="shared" ref="H31" si="7">G31+G30</f>
        <v>73810.673652040598</v>
      </c>
      <c r="I31" s="3">
        <f t="shared" si="1"/>
        <v>9059.068772201601</v>
      </c>
      <c r="J31" s="3">
        <f t="shared" si="2"/>
        <v>3514.9186836142212</v>
      </c>
      <c r="K31" s="3">
        <f t="shared" si="3"/>
        <v>12087.634844924612</v>
      </c>
      <c r="L31" s="11">
        <f t="shared" si="4"/>
        <v>0.14586306764468199</v>
      </c>
      <c r="M31" s="3"/>
    </row>
    <row r="32" spans="1:16" x14ac:dyDescent="0.25">
      <c r="A32">
        <v>2025</v>
      </c>
      <c r="B32" t="s">
        <v>2</v>
      </c>
      <c r="C32" t="s">
        <v>3</v>
      </c>
      <c r="D32" s="3">
        <v>83622.196969696786</v>
      </c>
      <c r="E32" s="4">
        <v>0.90652587059239997</v>
      </c>
      <c r="F32" s="4">
        <v>0.61199999999999999</v>
      </c>
      <c r="G32" s="3">
        <f t="shared" si="0"/>
        <v>64165.811695705786</v>
      </c>
      <c r="H32" s="3">
        <f t="shared" ref="H32" si="8">G32+G33</f>
        <v>74417.880887157546</v>
      </c>
      <c r="I32" s="3">
        <f t="shared" si="1"/>
        <v>9204.3160825392406</v>
      </c>
      <c r="J32" s="3">
        <f t="shared" si="2"/>
        <v>5633.0414425140152</v>
      </c>
      <c r="K32" s="3">
        <f t="shared" si="3"/>
        <v>69798.853138219798</v>
      </c>
      <c r="L32" s="11">
        <f t="shared" si="4"/>
        <v>0.83469288858212698</v>
      </c>
      <c r="M32" s="3"/>
    </row>
    <row r="33" spans="1:13" x14ac:dyDescent="0.25">
      <c r="A33">
        <v>2025</v>
      </c>
      <c r="B33" t="s">
        <v>20</v>
      </c>
      <c r="C33" t="s">
        <v>3</v>
      </c>
      <c r="D33" s="3">
        <v>83622.196969696786</v>
      </c>
      <c r="E33" s="4">
        <v>0.84814517670149736</v>
      </c>
      <c r="F33" s="4">
        <v>0.38800000000000001</v>
      </c>
      <c r="G33" s="3">
        <f t="shared" si="0"/>
        <v>10252.069191451763</v>
      </c>
      <c r="H33" s="3">
        <f t="shared" ref="H33" si="9">G33+G32</f>
        <v>74417.880887157546</v>
      </c>
      <c r="I33" s="3">
        <f t="shared" si="1"/>
        <v>9204.3160825392406</v>
      </c>
      <c r="J33" s="3">
        <f t="shared" si="2"/>
        <v>3571.2746400252254</v>
      </c>
      <c r="K33" s="3">
        <f t="shared" si="3"/>
        <v>13823.343831476988</v>
      </c>
      <c r="L33" s="11">
        <f t="shared" si="4"/>
        <v>0.16530711141787299</v>
      </c>
      <c r="M33" s="3"/>
    </row>
    <row r="34" spans="1:13" x14ac:dyDescent="0.25">
      <c r="A34">
        <v>2026</v>
      </c>
      <c r="B34" t="s">
        <v>2</v>
      </c>
      <c r="C34" t="s">
        <v>3</v>
      </c>
      <c r="D34" s="3">
        <v>84374.651515151374</v>
      </c>
      <c r="E34" s="4">
        <v>0.90706612699471334</v>
      </c>
      <c r="F34" s="4">
        <v>0.61199999999999999</v>
      </c>
      <c r="G34" s="3">
        <f t="shared" si="0"/>
        <v>63312.175384757822</v>
      </c>
      <c r="H34" s="3">
        <f t="shared" ref="H34" si="10">G34+G35</f>
        <v>75038.655726928569</v>
      </c>
      <c r="I34" s="3">
        <f t="shared" si="1"/>
        <v>9335.9957882228045</v>
      </c>
      <c r="J34" s="3">
        <f t="shared" si="2"/>
        <v>5713.629422392356</v>
      </c>
      <c r="K34" s="3">
        <f t="shared" si="3"/>
        <v>69025.804807150183</v>
      </c>
      <c r="L34" s="11">
        <f t="shared" si="4"/>
        <v>0.81808699138455154</v>
      </c>
      <c r="M34" s="3"/>
    </row>
    <row r="35" spans="1:13" x14ac:dyDescent="0.25">
      <c r="A35">
        <v>2026</v>
      </c>
      <c r="B35" t="s">
        <v>20</v>
      </c>
      <c r="C35" t="s">
        <v>3</v>
      </c>
      <c r="D35" s="3">
        <v>84374.651515151374</v>
      </c>
      <c r="E35" s="4">
        <v>0.84830996646907531</v>
      </c>
      <c r="F35" s="4">
        <v>0.38800000000000001</v>
      </c>
      <c r="G35" s="3">
        <f t="shared" si="0"/>
        <v>11726.480342170742</v>
      </c>
      <c r="H35" s="3">
        <f t="shared" ref="H35" si="11">G35+G34</f>
        <v>75038.655726928569</v>
      </c>
      <c r="I35" s="3">
        <f t="shared" si="1"/>
        <v>9335.9957882228045</v>
      </c>
      <c r="J35" s="3">
        <f t="shared" si="2"/>
        <v>3622.3663658304481</v>
      </c>
      <c r="K35" s="3">
        <f t="shared" si="3"/>
        <v>15348.846708001191</v>
      </c>
      <c r="L35" s="11">
        <f t="shared" si="4"/>
        <v>0.18191300861544843</v>
      </c>
      <c r="M35" s="3"/>
    </row>
    <row r="36" spans="1:13" x14ac:dyDescent="0.25">
      <c r="A36">
        <v>2027</v>
      </c>
      <c r="B36" t="s">
        <v>2</v>
      </c>
      <c r="C36" t="s">
        <v>3</v>
      </c>
      <c r="D36" s="3">
        <v>85127.106060605962</v>
      </c>
      <c r="E36" s="4">
        <v>0.90760638339702659</v>
      </c>
      <c r="F36" s="4">
        <v>0.61199999999999999</v>
      </c>
      <c r="G36" s="3">
        <f t="shared" si="0"/>
        <v>62648.261062086669</v>
      </c>
      <c r="H36" s="3">
        <f t="shared" ref="H36" si="12">G36+G37</f>
        <v>75671.37003117174</v>
      </c>
      <c r="I36" s="3">
        <f t="shared" si="1"/>
        <v>9455.7360294342216</v>
      </c>
      <c r="J36" s="3">
        <f t="shared" si="2"/>
        <v>5786.9104500137437</v>
      </c>
      <c r="K36" s="3">
        <f t="shared" si="3"/>
        <v>68435.171512100409</v>
      </c>
      <c r="L36" s="11">
        <f t="shared" si="4"/>
        <v>0.80391751439756698</v>
      </c>
      <c r="M36" s="3"/>
    </row>
    <row r="37" spans="1:13" x14ac:dyDescent="0.25">
      <c r="A37">
        <v>2027</v>
      </c>
      <c r="B37" t="s">
        <v>20</v>
      </c>
      <c r="C37" t="s">
        <v>3</v>
      </c>
      <c r="D37" s="3">
        <v>85127.106060605962</v>
      </c>
      <c r="E37" s="4">
        <v>0.84847475623665325</v>
      </c>
      <c r="F37" s="4">
        <v>0.38800000000000001</v>
      </c>
      <c r="G37" s="3">
        <f t="shared" si="0"/>
        <v>13023.108969085068</v>
      </c>
      <c r="H37" s="3">
        <f t="shared" ref="H37" si="13">G37+G36</f>
        <v>75671.37003117174</v>
      </c>
      <c r="I37" s="3">
        <f t="shared" si="1"/>
        <v>9455.7360294342216</v>
      </c>
      <c r="J37" s="3">
        <f t="shared" si="2"/>
        <v>3668.8255794204779</v>
      </c>
      <c r="K37" s="3">
        <f t="shared" si="3"/>
        <v>16691.934548505546</v>
      </c>
      <c r="L37" s="11">
        <f t="shared" si="4"/>
        <v>0.19608248560243288</v>
      </c>
      <c r="M37" s="3"/>
    </row>
    <row r="38" spans="1:13" x14ac:dyDescent="0.25">
      <c r="A38">
        <v>2028</v>
      </c>
      <c r="B38" t="s">
        <v>2</v>
      </c>
      <c r="C38" t="s">
        <v>3</v>
      </c>
      <c r="D38" s="3">
        <v>85879.56060606055</v>
      </c>
      <c r="E38" s="4">
        <v>0.90814663979933996</v>
      </c>
      <c r="F38" s="4">
        <v>0.61199999999999999</v>
      </c>
      <c r="G38" s="3">
        <f t="shared" si="0"/>
        <v>62149.171052805505</v>
      </c>
      <c r="H38" s="3">
        <f t="shared" ref="H38" si="14">G38+G39</f>
        <v>76314.606809981589</v>
      </c>
      <c r="I38" s="3">
        <f t="shared" si="1"/>
        <v>9564.9537960789603</v>
      </c>
      <c r="J38" s="3">
        <f t="shared" si="2"/>
        <v>5853.7517232003238</v>
      </c>
      <c r="K38" s="3">
        <f t="shared" si="3"/>
        <v>68002.922776005827</v>
      </c>
      <c r="L38" s="11">
        <f t="shared" si="4"/>
        <v>0.7918405997434369</v>
      </c>
      <c r="M38" s="3"/>
    </row>
    <row r="39" spans="1:13" x14ac:dyDescent="0.25">
      <c r="A39">
        <v>2028</v>
      </c>
      <c r="B39" t="s">
        <v>20</v>
      </c>
      <c r="C39" t="s">
        <v>3</v>
      </c>
      <c r="D39" s="3">
        <v>85879.56060606055</v>
      </c>
      <c r="E39" s="4">
        <v>0.84863954600423119</v>
      </c>
      <c r="F39" s="4">
        <v>0.38800000000000001</v>
      </c>
      <c r="G39" s="3">
        <f t="shared" si="0"/>
        <v>14165.435757176088</v>
      </c>
      <c r="H39" s="3">
        <f t="shared" ref="H39" si="15">G39+G38</f>
        <v>76314.606809981589</v>
      </c>
      <c r="I39" s="3">
        <f t="shared" si="1"/>
        <v>9564.9537960789603</v>
      </c>
      <c r="J39" s="3">
        <f t="shared" si="2"/>
        <v>3711.2020728786365</v>
      </c>
      <c r="K39" s="3">
        <f t="shared" si="3"/>
        <v>17876.637830054726</v>
      </c>
      <c r="L39" s="11">
        <f t="shared" si="4"/>
        <v>0.2081594002565631</v>
      </c>
      <c r="M39" s="3"/>
    </row>
    <row r="40" spans="1:13" x14ac:dyDescent="0.25">
      <c r="A40">
        <v>2029</v>
      </c>
      <c r="B40" t="s">
        <v>2</v>
      </c>
      <c r="C40" t="s">
        <v>3</v>
      </c>
      <c r="D40" s="3">
        <v>86632.015151515137</v>
      </c>
      <c r="E40" s="4">
        <v>0.90868689620165333</v>
      </c>
      <c r="F40" s="4">
        <v>0.61199999999999999</v>
      </c>
      <c r="G40" s="3">
        <f t="shared" si="0"/>
        <v>61793.364829969454</v>
      </c>
      <c r="H40" s="3">
        <f t="shared" ref="H40" si="16">G40+G41</f>
        <v>76967.132529142254</v>
      </c>
      <c r="I40" s="3">
        <f t="shared" si="1"/>
        <v>9664.8826223728829</v>
      </c>
      <c r="J40" s="3">
        <f t="shared" si="2"/>
        <v>5914.9081648922038</v>
      </c>
      <c r="K40" s="3">
        <f t="shared" si="3"/>
        <v>67708.272994861662</v>
      </c>
      <c r="L40" s="11">
        <f t="shared" si="4"/>
        <v>0.78156179186693531</v>
      </c>
      <c r="M40" s="3"/>
    </row>
    <row r="41" spans="1:13" x14ac:dyDescent="0.25">
      <c r="A41">
        <v>2029</v>
      </c>
      <c r="B41" t="s">
        <v>20</v>
      </c>
      <c r="C41" t="s">
        <v>3</v>
      </c>
      <c r="D41" s="3">
        <v>86632.015151515137</v>
      </c>
      <c r="E41" s="4">
        <v>0.84880433577180914</v>
      </c>
      <c r="F41" s="4">
        <v>0.38800000000000001</v>
      </c>
      <c r="G41" s="3">
        <f t="shared" si="0"/>
        <v>15173.767699172797</v>
      </c>
      <c r="H41" s="3">
        <f t="shared" ref="H41" si="17">G41+G40</f>
        <v>76967.132529142254</v>
      </c>
      <c r="I41" s="3">
        <f t="shared" si="1"/>
        <v>9664.8826223728829</v>
      </c>
      <c r="J41" s="3">
        <f t="shared" si="2"/>
        <v>3749.9744574806787</v>
      </c>
      <c r="K41" s="3">
        <f t="shared" si="3"/>
        <v>18923.742156653476</v>
      </c>
      <c r="L41" s="11">
        <f t="shared" si="4"/>
        <v>0.21843820813306467</v>
      </c>
      <c r="M41" s="3"/>
    </row>
    <row r="42" spans="1:13" x14ac:dyDescent="0.25">
      <c r="A42">
        <v>2030</v>
      </c>
      <c r="B42" t="s">
        <v>2</v>
      </c>
      <c r="C42" t="s">
        <v>3</v>
      </c>
      <c r="D42" s="3">
        <v>87384.469696969725</v>
      </c>
      <c r="E42" s="4">
        <v>0.90922715260396669</v>
      </c>
      <c r="F42" s="4">
        <v>0.61199999999999999</v>
      </c>
      <c r="G42" s="3">
        <f t="shared" si="0"/>
        <v>61562.200262850121</v>
      </c>
      <c r="H42" s="3">
        <f t="shared" ref="H42" si="18">G42+G43</f>
        <v>77627.873093517061</v>
      </c>
      <c r="I42" s="3">
        <f t="shared" si="1"/>
        <v>9756.5966034526646</v>
      </c>
      <c r="J42" s="3">
        <f t="shared" si="2"/>
        <v>5971.0371213130302</v>
      </c>
      <c r="K42" s="3">
        <f t="shared" si="3"/>
        <v>67533.237384163149</v>
      </c>
      <c r="L42" s="11">
        <f t="shared" si="4"/>
        <v>0.77282882894813787</v>
      </c>
      <c r="M42" s="3"/>
    </row>
    <row r="43" spans="1:13" x14ac:dyDescent="0.25">
      <c r="A43">
        <v>2030</v>
      </c>
      <c r="B43" t="s">
        <v>20</v>
      </c>
      <c r="C43" t="s">
        <v>3</v>
      </c>
      <c r="D43" s="3">
        <v>87384.469696969725</v>
      </c>
      <c r="E43" s="4">
        <v>0.84896912553938708</v>
      </c>
      <c r="F43" s="4">
        <v>0.38800000000000001</v>
      </c>
      <c r="G43" s="3">
        <f t="shared" si="0"/>
        <v>16065.672830666936</v>
      </c>
      <c r="H43" s="3">
        <f t="shared" ref="H43" si="19">G43+G42</f>
        <v>77627.873093517061</v>
      </c>
      <c r="I43" s="3">
        <f t="shared" si="1"/>
        <v>9756.5966034526646</v>
      </c>
      <c r="J43" s="3">
        <f t="shared" si="2"/>
        <v>3785.5594821396339</v>
      </c>
      <c r="K43" s="3">
        <f t="shared" si="3"/>
        <v>19851.232312806569</v>
      </c>
      <c r="L43" s="11">
        <f t="shared" si="4"/>
        <v>0.2271711710518621</v>
      </c>
      <c r="M43" s="3"/>
    </row>
    <row r="45" spans="1:13" x14ac:dyDescent="0.25">
      <c r="G45" s="8"/>
      <c r="H45" s="12"/>
    </row>
    <row r="46" spans="1:13" x14ac:dyDescent="0.25">
      <c r="C46" t="s">
        <v>44</v>
      </c>
      <c r="D46" t="s">
        <v>45</v>
      </c>
      <c r="G46" s="8"/>
    </row>
    <row r="47" spans="1:13" x14ac:dyDescent="0.25">
      <c r="A47">
        <v>2012</v>
      </c>
      <c r="B47" t="s">
        <v>50</v>
      </c>
      <c r="C47" s="11">
        <f>J6/D6</f>
        <v>9.813879359247954E-2</v>
      </c>
      <c r="D47" s="11">
        <f>G6/D6</f>
        <v>0.83127583132985761</v>
      </c>
      <c r="G47" s="8"/>
      <c r="H47" s="12"/>
    </row>
    <row r="48" spans="1:13" x14ac:dyDescent="0.25">
      <c r="A48">
        <v>2012</v>
      </c>
      <c r="B48" t="s">
        <v>51</v>
      </c>
      <c r="C48" s="11">
        <f t="shared" ref="C48:C84" si="20">J7/D7</f>
        <v>1.0818768740376563E-2</v>
      </c>
      <c r="D48" s="11">
        <f t="shared" ref="D48:D84" si="21">G7/D7</f>
        <v>5.9766606337286261E-2</v>
      </c>
      <c r="G48" s="8"/>
    </row>
    <row r="49" spans="1:4" x14ac:dyDescent="0.25">
      <c r="A49">
        <v>2013</v>
      </c>
      <c r="C49" s="11">
        <f t="shared" si="20"/>
        <v>9.836416695670798E-2</v>
      </c>
      <c r="D49" s="11">
        <f t="shared" si="21"/>
        <v>0.83064710449519419</v>
      </c>
    </row>
    <row r="50" spans="1:4" x14ac:dyDescent="0.25">
      <c r="A50">
        <v>2013</v>
      </c>
      <c r="C50" s="11">
        <f t="shared" si="20"/>
        <v>1.1070654065486869E-2</v>
      </c>
      <c r="D50" s="11">
        <f t="shared" si="21"/>
        <v>5.9918074482610904E-2</v>
      </c>
    </row>
    <row r="51" spans="1:4" x14ac:dyDescent="0.25">
      <c r="A51">
        <v>2014</v>
      </c>
      <c r="C51" s="11">
        <f t="shared" si="20"/>
        <v>0.10320819652676134</v>
      </c>
      <c r="D51" s="11">
        <f t="shared" si="21"/>
        <v>0.82442607170642301</v>
      </c>
    </row>
    <row r="52" spans="1:4" x14ac:dyDescent="0.25">
      <c r="A52">
        <v>2014</v>
      </c>
      <c r="C52" s="11">
        <f t="shared" si="20"/>
        <v>1.3489457652597018E-2</v>
      </c>
      <c r="D52" s="11">
        <f t="shared" si="21"/>
        <v>5.8876274114218655E-2</v>
      </c>
    </row>
    <row r="53" spans="1:4" x14ac:dyDescent="0.25">
      <c r="A53">
        <v>2015</v>
      </c>
      <c r="C53" s="11">
        <f t="shared" si="20"/>
        <v>9.9058029086800586E-2</v>
      </c>
      <c r="D53" s="11">
        <f t="shared" si="21"/>
        <v>0.82758122364255027</v>
      </c>
    </row>
    <row r="54" spans="1:4" x14ac:dyDescent="0.25">
      <c r="A54">
        <v>2015</v>
      </c>
      <c r="C54" s="11">
        <f t="shared" si="20"/>
        <v>1.3689451765045916E-2</v>
      </c>
      <c r="D54" s="11">
        <f t="shared" si="21"/>
        <v>5.9671295505603218E-2</v>
      </c>
    </row>
    <row r="55" spans="1:4" x14ac:dyDescent="0.25">
      <c r="A55">
        <v>2016</v>
      </c>
      <c r="C55" s="11">
        <f t="shared" si="20"/>
        <v>9.4733121244255925E-2</v>
      </c>
      <c r="D55" s="11">
        <f t="shared" si="21"/>
        <v>0.83090478247777644</v>
      </c>
    </row>
    <row r="56" spans="1:4" x14ac:dyDescent="0.25">
      <c r="A56">
        <v>2016</v>
      </c>
      <c r="C56" s="11">
        <f t="shared" si="20"/>
        <v>1.3916709215401333E-2</v>
      </c>
      <c r="D56" s="11">
        <f t="shared" si="21"/>
        <v>6.0445387062566275E-2</v>
      </c>
    </row>
    <row r="57" spans="1:4" x14ac:dyDescent="0.25">
      <c r="A57">
        <v>2017</v>
      </c>
      <c r="C57" s="11">
        <f t="shared" si="20"/>
        <v>9.2233646330588046E-2</v>
      </c>
      <c r="D57" s="11">
        <f t="shared" si="21"/>
        <v>0.83006347374495093</v>
      </c>
    </row>
    <row r="58" spans="1:4" x14ac:dyDescent="0.25">
      <c r="A58">
        <v>2017</v>
      </c>
      <c r="C58" s="11">
        <f t="shared" si="20"/>
        <v>1.5278287782615538E-2</v>
      </c>
      <c r="D58" s="11">
        <f t="shared" si="21"/>
        <v>6.242459214184546E-2</v>
      </c>
    </row>
    <row r="59" spans="1:4" x14ac:dyDescent="0.25">
      <c r="A59">
        <v>2018</v>
      </c>
      <c r="C59" s="11">
        <f t="shared" si="20"/>
        <v>0.10309994724041642</v>
      </c>
      <c r="D59" s="11">
        <f t="shared" si="21"/>
        <v>0.81610068072731012</v>
      </c>
    </row>
    <row r="60" spans="1:4" x14ac:dyDescent="0.25">
      <c r="A60">
        <v>2018</v>
      </c>
      <c r="C60" s="11">
        <f t="shared" si="20"/>
        <v>1.6406943675927474E-2</v>
      </c>
      <c r="D60" s="11">
        <f t="shared" si="21"/>
        <v>6.4392428356345954E-2</v>
      </c>
    </row>
    <row r="61" spans="1:4" x14ac:dyDescent="0.25">
      <c r="A61">
        <v>2019</v>
      </c>
      <c r="C61" s="11">
        <f t="shared" si="20"/>
        <v>9.4654088050314472E-2</v>
      </c>
      <c r="D61" s="11">
        <f t="shared" si="21"/>
        <v>0.82150943396226428</v>
      </c>
    </row>
    <row r="62" spans="1:4" x14ac:dyDescent="0.25">
      <c r="A62">
        <v>2019</v>
      </c>
      <c r="C62" s="11">
        <f t="shared" si="20"/>
        <v>1.5937106918238995E-2</v>
      </c>
      <c r="D62" s="11">
        <f t="shared" si="21"/>
        <v>6.7899371069182396E-2</v>
      </c>
    </row>
    <row r="63" spans="1:4" x14ac:dyDescent="0.25">
      <c r="A63">
        <v>2020</v>
      </c>
      <c r="C63" s="11">
        <f t="shared" si="20"/>
        <v>8.3374037197069317E-2</v>
      </c>
      <c r="D63" s="11">
        <f t="shared" si="21"/>
        <v>0.83069697538981779</v>
      </c>
    </row>
    <row r="64" spans="1:4" x14ac:dyDescent="0.25">
      <c r="A64">
        <v>2020</v>
      </c>
      <c r="C64" s="11">
        <f t="shared" si="20"/>
        <v>1.5066691715198196E-2</v>
      </c>
      <c r="D64" s="11">
        <f t="shared" si="21"/>
        <v>7.0862295697914704E-2</v>
      </c>
    </row>
    <row r="65" spans="1:4" x14ac:dyDescent="0.25">
      <c r="A65">
        <v>2021</v>
      </c>
      <c r="C65" s="11">
        <f t="shared" si="20"/>
        <v>9.0063794674745679E-2</v>
      </c>
      <c r="D65" s="11">
        <f t="shared" si="21"/>
        <v>0.81761866055814181</v>
      </c>
    </row>
    <row r="66" spans="1:4" x14ac:dyDescent="0.25">
      <c r="A66">
        <v>2021</v>
      </c>
      <c r="C66" s="11">
        <f t="shared" si="20"/>
        <v>1.8436414690016997E-2</v>
      </c>
      <c r="D66" s="11">
        <f t="shared" si="21"/>
        <v>7.38811300770955E-2</v>
      </c>
    </row>
    <row r="67" spans="1:4" x14ac:dyDescent="0.25">
      <c r="A67">
        <v>2022</v>
      </c>
      <c r="C67" s="11">
        <f t="shared" si="20"/>
        <v>9.6649090397484677E-2</v>
      </c>
      <c r="D67" s="11">
        <f t="shared" si="21"/>
        <v>0.80544171081124061</v>
      </c>
    </row>
    <row r="68" spans="1:4" x14ac:dyDescent="0.25">
      <c r="A68">
        <v>2022</v>
      </c>
      <c r="C68" s="11">
        <f t="shared" si="20"/>
        <v>2.1544183315186143E-2</v>
      </c>
      <c r="D68" s="11">
        <f t="shared" si="21"/>
        <v>7.6365015476088524E-2</v>
      </c>
    </row>
    <row r="69" spans="1:4" x14ac:dyDescent="0.25">
      <c r="A69">
        <v>2023</v>
      </c>
      <c r="C69" s="11">
        <f t="shared" si="20"/>
        <v>6.3857443373800019E-2</v>
      </c>
      <c r="D69" s="11">
        <f t="shared" si="21"/>
        <v>0.81303122188336907</v>
      </c>
    </row>
    <row r="70" spans="1:4" x14ac:dyDescent="0.25">
      <c r="A70">
        <v>2023</v>
      </c>
      <c r="C70" s="11">
        <f t="shared" si="20"/>
        <v>4.0484784361167328E-2</v>
      </c>
      <c r="D70" s="11">
        <f t="shared" si="21"/>
        <v>8.2626550381663527E-2</v>
      </c>
    </row>
    <row r="71" spans="1:4" x14ac:dyDescent="0.25">
      <c r="A71">
        <v>2024</v>
      </c>
      <c r="C71" s="11">
        <f t="shared" si="20"/>
        <v>6.6901982875785165E-2</v>
      </c>
      <c r="D71" s="11">
        <f t="shared" si="21"/>
        <v>0.78723494947953276</v>
      </c>
    </row>
    <row r="72" spans="1:4" x14ac:dyDescent="0.25">
      <c r="A72">
        <v>2024</v>
      </c>
      <c r="C72" s="11">
        <f t="shared" si="20"/>
        <v>4.2414982607523938E-2</v>
      </c>
      <c r="D72" s="11">
        <f t="shared" si="21"/>
        <v>0.10344808503715805</v>
      </c>
    </row>
    <row r="73" spans="1:4" x14ac:dyDescent="0.25">
      <c r="A73">
        <v>2025</v>
      </c>
      <c r="C73" s="11">
        <f t="shared" si="20"/>
        <v>6.7362992681899173E-2</v>
      </c>
      <c r="D73" s="11">
        <f t="shared" si="21"/>
        <v>0.76732989590022793</v>
      </c>
    </row>
    <row r="74" spans="1:4" x14ac:dyDescent="0.25">
      <c r="A74">
        <v>2025</v>
      </c>
      <c r="C74" s="11">
        <f t="shared" si="20"/>
        <v>4.2707256798328229E-2</v>
      </c>
      <c r="D74" s="11">
        <f t="shared" si="21"/>
        <v>0.12259985461954477</v>
      </c>
    </row>
    <row r="75" spans="1:4" x14ac:dyDescent="0.25">
      <c r="A75">
        <v>2026</v>
      </c>
      <c r="C75" s="11">
        <f t="shared" si="20"/>
        <v>6.7717369136230984E-2</v>
      </c>
      <c r="D75" s="11">
        <f t="shared" si="21"/>
        <v>0.75036962224832049</v>
      </c>
    </row>
    <row r="76" spans="1:4" x14ac:dyDescent="0.25">
      <c r="A76">
        <v>2026</v>
      </c>
      <c r="C76" s="11">
        <f t="shared" si="20"/>
        <v>4.2931926838002649E-2</v>
      </c>
      <c r="D76" s="11">
        <f t="shared" si="21"/>
        <v>0.13898108177744578</v>
      </c>
    </row>
    <row r="77" spans="1:4" x14ac:dyDescent="0.25">
      <c r="A77">
        <v>2027</v>
      </c>
      <c r="C77" s="11">
        <f t="shared" si="20"/>
        <v>6.7979645001602335E-2</v>
      </c>
      <c r="D77" s="11">
        <f t="shared" si="21"/>
        <v>0.73593786939596473</v>
      </c>
    </row>
    <row r="78" spans="1:4" x14ac:dyDescent="0.25">
      <c r="A78">
        <v>2027</v>
      </c>
      <c r="C78" s="11">
        <f t="shared" si="20"/>
        <v>4.3098206308205399E-2</v>
      </c>
      <c r="D78" s="11">
        <f t="shared" si="21"/>
        <v>0.15298427929422748</v>
      </c>
    </row>
    <row r="79" spans="1:4" x14ac:dyDescent="0.25">
      <c r="A79">
        <v>2028</v>
      </c>
      <c r="C79" s="11">
        <f t="shared" si="20"/>
        <v>6.8162338999988109E-2</v>
      </c>
      <c r="D79" s="11">
        <f t="shared" si="21"/>
        <v>0.72367826074344888</v>
      </c>
    </row>
    <row r="80" spans="1:4" x14ac:dyDescent="0.25">
      <c r="A80">
        <v>2028</v>
      </c>
      <c r="C80" s="11">
        <f t="shared" si="20"/>
        <v>4.3214031915025139E-2</v>
      </c>
      <c r="D80" s="11">
        <f t="shared" si="21"/>
        <v>0.16494536834153795</v>
      </c>
    </row>
    <row r="81" spans="1:4" x14ac:dyDescent="0.25">
      <c r="A81">
        <v>2029</v>
      </c>
      <c r="C81" s="11">
        <f t="shared" si="20"/>
        <v>6.8276238923304741E-2</v>
      </c>
      <c r="D81" s="11">
        <f t="shared" si="21"/>
        <v>0.7132855529436305</v>
      </c>
    </row>
    <row r="82" spans="1:4" x14ac:dyDescent="0.25">
      <c r="A82">
        <v>2029</v>
      </c>
      <c r="C82" s="11">
        <f t="shared" si="20"/>
        <v>4.3286242977520005E-2</v>
      </c>
      <c r="D82" s="11">
        <f t="shared" si="21"/>
        <v>0.17515196515554465</v>
      </c>
    </row>
    <row r="83" spans="1:4" x14ac:dyDescent="0.25">
      <c r="A83">
        <v>2030</v>
      </c>
      <c r="C83" s="4">
        <f t="shared" si="20"/>
        <v>6.8330644358423009E-2</v>
      </c>
      <c r="D83" s="4">
        <f t="shared" si="21"/>
        <v>0.7044981845897148</v>
      </c>
    </row>
    <row r="84" spans="1:4" x14ac:dyDescent="0.25">
      <c r="A84">
        <v>2030</v>
      </c>
      <c r="C84" s="4">
        <f t="shared" si="20"/>
        <v>4.3320735312202825E-2</v>
      </c>
      <c r="D84" s="4">
        <f t="shared" si="21"/>
        <v>0.18385043573965928</v>
      </c>
    </row>
  </sheetData>
  <mergeCells count="4">
    <mergeCell ref="D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8C3C9-9207-4B74-A9B1-EFF63D042B33}">
  <dimension ref="A2:P84"/>
  <sheetViews>
    <sheetView topLeftCell="A34" workbookViewId="0">
      <selection activeCell="A46" sqref="A46:D84"/>
    </sheetView>
  </sheetViews>
  <sheetFormatPr defaultRowHeight="15" x14ac:dyDescent="0.25"/>
  <cols>
    <col min="1" max="1" width="10.85546875" bestFit="1" customWidth="1"/>
    <col min="2" max="2" width="14" bestFit="1" customWidth="1"/>
    <col min="3" max="3" width="9.42578125" bestFit="1" customWidth="1"/>
    <col min="4" max="4" width="9.5703125" bestFit="1" customWidth="1"/>
    <col min="5" max="5" width="8.42578125" customWidth="1"/>
    <col min="6" max="6" width="9" bestFit="1" customWidth="1"/>
    <col min="7" max="8" width="16.42578125" customWidth="1"/>
    <col min="9" max="10" width="14.140625" customWidth="1"/>
    <col min="11" max="11" width="14.85546875" bestFit="1" customWidth="1"/>
    <col min="12" max="12" width="12.140625" bestFit="1" customWidth="1"/>
    <col min="14" max="14" width="16.5703125" customWidth="1"/>
  </cols>
  <sheetData>
    <row r="2" spans="1:15" x14ac:dyDescent="0.25">
      <c r="A2" s="7"/>
      <c r="B2" s="7"/>
      <c r="C2" s="7"/>
      <c r="D2" s="14" t="s">
        <v>5</v>
      </c>
      <c r="E2" s="14"/>
      <c r="F2" s="14"/>
      <c r="G2" s="14" t="s">
        <v>6</v>
      </c>
      <c r="H2" s="14"/>
      <c r="I2" s="14" t="s">
        <v>8</v>
      </c>
      <c r="J2" s="14"/>
      <c r="K2" s="14" t="s">
        <v>9</v>
      </c>
      <c r="L2" s="14"/>
    </row>
    <row r="3" spans="1:15" s="1" customFormat="1" x14ac:dyDescent="0.25">
      <c r="A3" s="6" t="s">
        <v>0</v>
      </c>
      <c r="B3" s="6" t="s">
        <v>22</v>
      </c>
      <c r="C3" s="6" t="s">
        <v>1</v>
      </c>
      <c r="D3" s="6" t="s">
        <v>18</v>
      </c>
      <c r="E3" s="6" t="s">
        <v>17</v>
      </c>
      <c r="F3" s="6" t="s">
        <v>16</v>
      </c>
      <c r="G3" s="6" t="s">
        <v>13</v>
      </c>
      <c r="H3" s="6" t="s">
        <v>12</v>
      </c>
      <c r="I3" s="6" t="s">
        <v>15</v>
      </c>
      <c r="J3" s="6" t="s">
        <v>14</v>
      </c>
      <c r="K3" s="6" t="s">
        <v>11</v>
      </c>
      <c r="L3" s="6" t="s">
        <v>21</v>
      </c>
    </row>
    <row r="4" spans="1:15" x14ac:dyDescent="0.25">
      <c r="A4">
        <v>2011</v>
      </c>
      <c r="B4" t="s">
        <v>2</v>
      </c>
      <c r="D4" s="3">
        <v>73394</v>
      </c>
      <c r="E4" s="4"/>
      <c r="F4" s="4">
        <v>0.93021227893288283</v>
      </c>
      <c r="G4" s="3"/>
      <c r="H4" s="3"/>
      <c r="I4" s="3"/>
      <c r="J4" s="3"/>
      <c r="K4" s="3">
        <v>68272</v>
      </c>
      <c r="L4" s="11">
        <v>0.93021227893288283</v>
      </c>
      <c r="M4" s="9"/>
      <c r="N4" s="10" t="s">
        <v>23</v>
      </c>
    </row>
    <row r="5" spans="1:15" x14ac:dyDescent="0.25">
      <c r="A5">
        <v>2011</v>
      </c>
      <c r="B5" t="s">
        <v>20</v>
      </c>
      <c r="D5" s="3">
        <v>73394</v>
      </c>
      <c r="E5" s="4"/>
      <c r="F5" s="4">
        <v>6.9787721067117198E-2</v>
      </c>
      <c r="G5" s="3"/>
      <c r="H5" s="3"/>
      <c r="I5" s="3"/>
      <c r="J5" s="3"/>
      <c r="K5" s="3">
        <v>5122</v>
      </c>
      <c r="L5" s="11">
        <v>6.9787721067117198E-2</v>
      </c>
      <c r="M5" s="9"/>
      <c r="N5" s="13" t="s">
        <v>18</v>
      </c>
      <c r="O5" t="s">
        <v>24</v>
      </c>
    </row>
    <row r="6" spans="1:15" x14ac:dyDescent="0.25">
      <c r="A6">
        <v>2012</v>
      </c>
      <c r="B6" t="s">
        <v>2</v>
      </c>
      <c r="D6" s="3">
        <v>74038</v>
      </c>
      <c r="E6" s="4">
        <v>0.90148230606983826</v>
      </c>
      <c r="F6" s="4">
        <v>0.90070658237262924</v>
      </c>
      <c r="G6" s="3">
        <v>61546</v>
      </c>
      <c r="H6" s="3">
        <v>65971</v>
      </c>
      <c r="I6" s="3">
        <v>8067</v>
      </c>
      <c r="J6" s="3">
        <v>7266</v>
      </c>
      <c r="K6" s="3">
        <v>68812</v>
      </c>
      <c r="L6" s="11">
        <v>0.92941462492233717</v>
      </c>
      <c r="M6" s="9"/>
      <c r="N6" s="13" t="s">
        <v>17</v>
      </c>
      <c r="O6" t="s">
        <v>25</v>
      </c>
    </row>
    <row r="7" spans="1:15" x14ac:dyDescent="0.25">
      <c r="A7">
        <v>2012</v>
      </c>
      <c r="B7" t="s">
        <v>20</v>
      </c>
      <c r="D7" s="3">
        <v>74038</v>
      </c>
      <c r="E7" s="4">
        <v>0.86392034361577508</v>
      </c>
      <c r="F7" s="4">
        <v>9.9293417627370775E-2</v>
      </c>
      <c r="G7" s="3">
        <v>4425</v>
      </c>
      <c r="H7" s="3">
        <v>65971</v>
      </c>
      <c r="I7" s="3">
        <v>8067</v>
      </c>
      <c r="J7" s="3">
        <v>801</v>
      </c>
      <c r="K7" s="3">
        <v>5226</v>
      </c>
      <c r="L7" s="11">
        <v>7.0585375077662826E-2</v>
      </c>
      <c r="M7" s="9"/>
      <c r="N7" s="13" t="s">
        <v>16</v>
      </c>
      <c r="O7" t="s">
        <v>26</v>
      </c>
    </row>
    <row r="8" spans="1:15" x14ac:dyDescent="0.25">
      <c r="A8">
        <v>2013</v>
      </c>
      <c r="B8" t="s">
        <v>2</v>
      </c>
      <c r="D8" s="3">
        <v>74702</v>
      </c>
      <c r="E8" s="4">
        <v>0.90174678835086908</v>
      </c>
      <c r="F8" s="4">
        <v>0.89883792048929667</v>
      </c>
      <c r="G8" s="3">
        <v>62051</v>
      </c>
      <c r="H8" s="3">
        <v>66527</v>
      </c>
      <c r="I8" s="3">
        <v>8175</v>
      </c>
      <c r="J8" s="3">
        <v>7348</v>
      </c>
      <c r="K8" s="3">
        <v>69399</v>
      </c>
      <c r="L8" s="11">
        <v>0.92901127145190221</v>
      </c>
      <c r="M8" s="9"/>
      <c r="N8" s="13" t="s">
        <v>13</v>
      </c>
      <c r="O8" t="s">
        <v>27</v>
      </c>
    </row>
    <row r="9" spans="1:15" x14ac:dyDescent="0.25">
      <c r="A9">
        <v>2013</v>
      </c>
      <c r="B9" t="s">
        <v>20</v>
      </c>
      <c r="D9" s="3">
        <v>74702</v>
      </c>
      <c r="E9" s="4">
        <v>0.85648679678530426</v>
      </c>
      <c r="F9" s="4">
        <v>0.1011620795107034</v>
      </c>
      <c r="G9" s="3">
        <v>4476</v>
      </c>
      <c r="H9" s="3">
        <v>66527</v>
      </c>
      <c r="I9" s="3">
        <v>8175</v>
      </c>
      <c r="J9" s="3">
        <v>827</v>
      </c>
      <c r="K9" s="3">
        <v>5303</v>
      </c>
      <c r="L9" s="11">
        <v>7.0988728548097776E-2</v>
      </c>
      <c r="M9" s="9"/>
      <c r="N9" s="13" t="s">
        <v>12</v>
      </c>
      <c r="O9" t="s">
        <v>28</v>
      </c>
    </row>
    <row r="10" spans="1:15" x14ac:dyDescent="0.25">
      <c r="A10">
        <v>2014</v>
      </c>
      <c r="B10" t="s">
        <v>2</v>
      </c>
      <c r="D10" s="3">
        <v>75837</v>
      </c>
      <c r="E10" s="4">
        <v>0.90090635311748013</v>
      </c>
      <c r="F10" s="4">
        <v>0.884406779661017</v>
      </c>
      <c r="G10" s="3">
        <v>62522</v>
      </c>
      <c r="H10" s="3">
        <v>66987</v>
      </c>
      <c r="I10" s="3">
        <v>8850</v>
      </c>
      <c r="J10" s="3">
        <v>7827</v>
      </c>
      <c r="K10" s="3">
        <v>70349</v>
      </c>
      <c r="L10" s="11">
        <v>0.92763426823318429</v>
      </c>
      <c r="M10" s="9"/>
      <c r="N10" s="13" t="s">
        <v>15</v>
      </c>
      <c r="O10" t="s">
        <v>29</v>
      </c>
    </row>
    <row r="11" spans="1:15" x14ac:dyDescent="0.25">
      <c r="A11">
        <v>2014</v>
      </c>
      <c r="B11" t="s">
        <v>20</v>
      </c>
      <c r="D11" s="3">
        <v>75837</v>
      </c>
      <c r="E11" s="4">
        <v>0.84197623986422776</v>
      </c>
      <c r="F11" s="4">
        <v>0.1155932203389831</v>
      </c>
      <c r="G11" s="3">
        <v>4465</v>
      </c>
      <c r="H11" s="3">
        <v>66987</v>
      </c>
      <c r="I11" s="3">
        <v>8850</v>
      </c>
      <c r="J11" s="3">
        <v>1023</v>
      </c>
      <c r="K11" s="3">
        <v>5488</v>
      </c>
      <c r="L11" s="11">
        <v>7.2365731766815669E-2</v>
      </c>
      <c r="M11" s="9"/>
      <c r="N11" s="13" t="s">
        <v>14</v>
      </c>
      <c r="O11" t="s">
        <v>30</v>
      </c>
    </row>
    <row r="12" spans="1:15" x14ac:dyDescent="0.25">
      <c r="A12">
        <v>2015</v>
      </c>
      <c r="B12" t="s">
        <v>2</v>
      </c>
      <c r="D12" s="3">
        <v>76117</v>
      </c>
      <c r="E12" s="4">
        <v>0.89543561386800097</v>
      </c>
      <c r="F12" s="4">
        <v>0.87858308086693082</v>
      </c>
      <c r="G12" s="3">
        <v>62993</v>
      </c>
      <c r="H12" s="3">
        <v>67535</v>
      </c>
      <c r="I12" s="3">
        <v>8582</v>
      </c>
      <c r="J12" s="3">
        <v>7540</v>
      </c>
      <c r="K12" s="3">
        <v>70533</v>
      </c>
      <c r="L12" s="11">
        <v>0.92663925272935088</v>
      </c>
      <c r="M12" s="9"/>
      <c r="N12" s="13" t="s">
        <v>11</v>
      </c>
      <c r="O12" t="s">
        <v>31</v>
      </c>
    </row>
    <row r="13" spans="1:15" x14ac:dyDescent="0.25">
      <c r="A13">
        <v>2015</v>
      </c>
      <c r="B13" t="s">
        <v>20</v>
      </c>
      <c r="D13" s="3">
        <v>76117</v>
      </c>
      <c r="E13" s="4">
        <v>0.82762390670553931</v>
      </c>
      <c r="F13" s="4">
        <v>0.12141691913306921</v>
      </c>
      <c r="G13" s="3">
        <v>4542</v>
      </c>
      <c r="H13" s="3">
        <v>67535</v>
      </c>
      <c r="I13" s="3">
        <v>8582</v>
      </c>
      <c r="J13" s="3">
        <v>1042</v>
      </c>
      <c r="K13" s="3">
        <v>5584</v>
      </c>
      <c r="L13" s="11">
        <v>7.3360747270649132E-2</v>
      </c>
      <c r="M13" s="9"/>
      <c r="N13" s="13" t="s">
        <v>21</v>
      </c>
      <c r="O13" t="s">
        <v>32</v>
      </c>
    </row>
    <row r="14" spans="1:15" x14ac:dyDescent="0.25">
      <c r="A14">
        <v>2016</v>
      </c>
      <c r="B14" t="s">
        <v>2</v>
      </c>
      <c r="D14" s="3">
        <v>76383</v>
      </c>
      <c r="E14" s="4">
        <v>0.89981994243829133</v>
      </c>
      <c r="F14" s="4">
        <v>0.87191227858778164</v>
      </c>
      <c r="G14" s="3">
        <v>63467</v>
      </c>
      <c r="H14" s="3">
        <v>68084</v>
      </c>
      <c r="I14" s="3">
        <v>8299</v>
      </c>
      <c r="J14" s="3">
        <v>7236</v>
      </c>
      <c r="K14" s="3">
        <v>70703</v>
      </c>
      <c r="L14" s="11">
        <v>0.92563790372203236</v>
      </c>
      <c r="M14" s="9"/>
    </row>
    <row r="15" spans="1:15" x14ac:dyDescent="0.25">
      <c r="A15">
        <v>2016</v>
      </c>
      <c r="B15" t="s">
        <v>20</v>
      </c>
      <c r="D15" s="3">
        <v>76383</v>
      </c>
      <c r="E15" s="4">
        <v>0.82682664756446989</v>
      </c>
      <c r="F15" s="4">
        <v>0.1280877214122183</v>
      </c>
      <c r="G15" s="3">
        <v>4617</v>
      </c>
      <c r="H15" s="3">
        <v>68084</v>
      </c>
      <c r="I15" s="3">
        <v>8299</v>
      </c>
      <c r="J15" s="3">
        <v>1063</v>
      </c>
      <c r="K15" s="3">
        <v>5680</v>
      </c>
      <c r="L15" s="11">
        <v>7.436209627796761E-2</v>
      </c>
      <c r="M15" s="9"/>
      <c r="N15" s="2" t="s">
        <v>19</v>
      </c>
    </row>
    <row r="16" spans="1:15" x14ac:dyDescent="0.25">
      <c r="A16">
        <v>2017</v>
      </c>
      <c r="B16" t="s">
        <v>2</v>
      </c>
      <c r="D16" s="3">
        <v>76252</v>
      </c>
      <c r="E16" s="4">
        <v>0.8952095384920018</v>
      </c>
      <c r="F16" s="4">
        <v>0.85789216882166386</v>
      </c>
      <c r="G16" s="3">
        <v>63294</v>
      </c>
      <c r="H16" s="3">
        <v>68054</v>
      </c>
      <c r="I16" s="3">
        <v>8198</v>
      </c>
      <c r="J16" s="3">
        <v>7033</v>
      </c>
      <c r="K16" s="3">
        <v>70327</v>
      </c>
      <c r="L16" s="11">
        <v>0.92229712007553899</v>
      </c>
      <c r="M16" s="9"/>
      <c r="N16" s="5" t="s">
        <v>4</v>
      </c>
    </row>
    <row r="17" spans="1:16" x14ac:dyDescent="0.25">
      <c r="A17">
        <v>2017</v>
      </c>
      <c r="B17" t="s">
        <v>20</v>
      </c>
      <c r="D17" s="3">
        <v>76252</v>
      </c>
      <c r="E17" s="4">
        <v>0.8380281690140845</v>
      </c>
      <c r="F17" s="4">
        <v>0.1421078311783362</v>
      </c>
      <c r="G17" s="3">
        <v>4760</v>
      </c>
      <c r="H17" s="3">
        <v>68054</v>
      </c>
      <c r="I17" s="3">
        <v>8198</v>
      </c>
      <c r="J17" s="3">
        <v>1165</v>
      </c>
      <c r="K17" s="3">
        <v>5925</v>
      </c>
      <c r="L17" s="11">
        <v>7.7702879924460996E-2</v>
      </c>
      <c r="M17" s="9"/>
      <c r="N17" t="s">
        <v>33</v>
      </c>
    </row>
    <row r="18" spans="1:16" x14ac:dyDescent="0.25">
      <c r="A18">
        <v>2018</v>
      </c>
      <c r="B18" t="s">
        <v>2</v>
      </c>
      <c r="D18" s="3">
        <v>77711</v>
      </c>
      <c r="E18" s="4">
        <v>0.90178736473900489</v>
      </c>
      <c r="F18" s="4">
        <v>0.8627113168945838</v>
      </c>
      <c r="G18" s="3">
        <v>63420</v>
      </c>
      <c r="H18" s="3">
        <v>68424</v>
      </c>
      <c r="I18" s="3">
        <v>9287</v>
      </c>
      <c r="J18" s="3">
        <v>8012</v>
      </c>
      <c r="K18" s="3">
        <v>71432</v>
      </c>
      <c r="L18" s="11">
        <v>0.91920062796772661</v>
      </c>
      <c r="M18" s="9"/>
      <c r="N18" t="s">
        <v>7</v>
      </c>
    </row>
    <row r="19" spans="1:16" x14ac:dyDescent="0.25">
      <c r="A19">
        <v>2018</v>
      </c>
      <c r="B19" t="s">
        <v>20</v>
      </c>
      <c r="D19" s="3">
        <v>77711</v>
      </c>
      <c r="E19" s="4">
        <v>0.84455696202531649</v>
      </c>
      <c r="F19" s="4">
        <v>0.1372886831054162</v>
      </c>
      <c r="G19" s="3">
        <v>5004</v>
      </c>
      <c r="H19" s="3">
        <v>68424</v>
      </c>
      <c r="I19" s="3">
        <v>9287</v>
      </c>
      <c r="J19" s="3">
        <v>1275</v>
      </c>
      <c r="K19" s="3">
        <v>6279</v>
      </c>
      <c r="L19" s="11">
        <v>8.0799372032273428E-2</v>
      </c>
      <c r="M19" s="9"/>
      <c r="N19" t="s">
        <v>10</v>
      </c>
    </row>
    <row r="20" spans="1:16" x14ac:dyDescent="0.25">
      <c r="A20">
        <v>2019</v>
      </c>
      <c r="B20" t="s">
        <v>2</v>
      </c>
      <c r="D20" s="3">
        <v>79500</v>
      </c>
      <c r="E20" s="4">
        <v>0.9142961137865383</v>
      </c>
      <c r="F20" s="4">
        <v>0.85589171974522293</v>
      </c>
      <c r="G20" s="3">
        <v>65310.000000000007</v>
      </c>
      <c r="H20" s="3">
        <v>70708</v>
      </c>
      <c r="I20" s="3">
        <v>8792</v>
      </c>
      <c r="J20" s="3">
        <v>7525</v>
      </c>
      <c r="K20" s="3">
        <v>72835</v>
      </c>
      <c r="L20" s="11">
        <v>0.91616352201257867</v>
      </c>
      <c r="M20" s="9"/>
    </row>
    <row r="21" spans="1:16" x14ac:dyDescent="0.25">
      <c r="A21">
        <v>2019</v>
      </c>
      <c r="B21" t="s">
        <v>20</v>
      </c>
      <c r="D21" s="3">
        <v>79500</v>
      </c>
      <c r="E21" s="4">
        <v>0.85969103360407706</v>
      </c>
      <c r="F21" s="4">
        <v>0.14410828025477709</v>
      </c>
      <c r="G21" s="3">
        <v>5398</v>
      </c>
      <c r="H21" s="3">
        <v>70708</v>
      </c>
      <c r="I21" s="3">
        <v>8792</v>
      </c>
      <c r="J21" s="3">
        <v>1267</v>
      </c>
      <c r="K21" s="3">
        <v>6665</v>
      </c>
      <c r="L21" s="11">
        <v>8.3836477987421387E-2</v>
      </c>
      <c r="M21" s="9"/>
      <c r="N21" s="10" t="s">
        <v>34</v>
      </c>
    </row>
    <row r="22" spans="1:16" x14ac:dyDescent="0.25">
      <c r="A22">
        <v>2020</v>
      </c>
      <c r="B22" t="s">
        <v>2</v>
      </c>
      <c r="D22" s="3">
        <v>79845</v>
      </c>
      <c r="E22" s="4">
        <v>0.91064735360746896</v>
      </c>
      <c r="F22" s="4">
        <v>0.84694656488549613</v>
      </c>
      <c r="G22" s="3">
        <v>66327</v>
      </c>
      <c r="H22" s="3">
        <v>71985</v>
      </c>
      <c r="I22" s="3">
        <v>7860</v>
      </c>
      <c r="J22" s="3">
        <v>6657</v>
      </c>
      <c r="K22" s="3">
        <v>72984</v>
      </c>
      <c r="L22" s="11">
        <v>0.91407101258688706</v>
      </c>
      <c r="M22" s="9"/>
      <c r="O22" t="s">
        <v>38</v>
      </c>
      <c r="P22" t="s">
        <v>37</v>
      </c>
    </row>
    <row r="23" spans="1:16" x14ac:dyDescent="0.25">
      <c r="A23">
        <v>2020</v>
      </c>
      <c r="B23" t="s">
        <v>20</v>
      </c>
      <c r="D23" s="3">
        <v>79845</v>
      </c>
      <c r="E23" s="4">
        <v>0.84891222805701427</v>
      </c>
      <c r="F23" s="4">
        <v>0.15305343511450381</v>
      </c>
      <c r="G23" s="3">
        <v>5658</v>
      </c>
      <c r="H23" s="3">
        <v>71985</v>
      </c>
      <c r="I23" s="3">
        <v>7860</v>
      </c>
      <c r="J23" s="3">
        <v>1203</v>
      </c>
      <c r="K23" s="3">
        <v>6861</v>
      </c>
      <c r="L23" s="11">
        <v>8.5928987413112903E-2</v>
      </c>
      <c r="M23" s="9"/>
      <c r="N23" t="s">
        <v>35</v>
      </c>
      <c r="O23" s="3">
        <f>$J$43</f>
        <v>3024.3175219812829</v>
      </c>
      <c r="P23" s="4">
        <f>$O$23/$O$29</f>
        <v>3.4609325117712066E-2</v>
      </c>
    </row>
    <row r="24" spans="1:16" x14ac:dyDescent="0.25">
      <c r="A24">
        <v>2021</v>
      </c>
      <c r="B24" t="s">
        <v>2</v>
      </c>
      <c r="D24" s="3">
        <v>81198</v>
      </c>
      <c r="E24" s="4">
        <v>0.909637728817275</v>
      </c>
      <c r="F24" s="4">
        <v>0.8300794551645857</v>
      </c>
      <c r="G24" s="3">
        <v>66389</v>
      </c>
      <c r="H24" s="3">
        <v>72388</v>
      </c>
      <c r="I24" s="3">
        <v>8810</v>
      </c>
      <c r="J24" s="3">
        <v>7313</v>
      </c>
      <c r="K24" s="3">
        <v>73702</v>
      </c>
      <c r="L24" s="11">
        <v>0.90768245523288749</v>
      </c>
      <c r="M24" s="9"/>
      <c r="N24" t="s">
        <v>36</v>
      </c>
      <c r="O24" s="3">
        <f>$G$43</f>
        <v>18144.897510679122</v>
      </c>
      <c r="P24" s="4">
        <f>$O$24/$O$29</f>
        <v>0.20764441981054149</v>
      </c>
    </row>
    <row r="25" spans="1:16" x14ac:dyDescent="0.25">
      <c r="A25">
        <v>2021</v>
      </c>
      <c r="B25" t="s">
        <v>20</v>
      </c>
      <c r="D25" s="3">
        <v>81198</v>
      </c>
      <c r="E25" s="4">
        <v>0.87436233785162509</v>
      </c>
      <c r="F25" s="4">
        <v>0.1699205448354143</v>
      </c>
      <c r="G25" s="3">
        <v>5999</v>
      </c>
      <c r="H25" s="3">
        <v>72388</v>
      </c>
      <c r="I25" s="3">
        <v>8810</v>
      </c>
      <c r="J25" s="3">
        <v>1497</v>
      </c>
      <c r="K25" s="3">
        <v>7496</v>
      </c>
      <c r="L25" s="11">
        <v>9.2317544767112486E-2</v>
      </c>
      <c r="M25" s="9"/>
      <c r="N25" t="s">
        <v>42</v>
      </c>
      <c r="O25" s="3">
        <f>SUM($O$23:$O$24)</f>
        <v>21169.215032660406</v>
      </c>
      <c r="P25" s="4">
        <f>$O$25/$O$29</f>
        <v>0.24225374492825355</v>
      </c>
    </row>
    <row r="26" spans="1:16" x14ac:dyDescent="0.25">
      <c r="A26">
        <v>2022</v>
      </c>
      <c r="B26" t="s">
        <v>2</v>
      </c>
      <c r="D26" s="3">
        <v>81739</v>
      </c>
      <c r="E26" s="4">
        <v>0.89327290982605623</v>
      </c>
      <c r="F26" s="4">
        <v>0.81772073284339097</v>
      </c>
      <c r="G26" s="3">
        <v>65836</v>
      </c>
      <c r="H26" s="3">
        <v>72078</v>
      </c>
      <c r="I26" s="3">
        <v>9661</v>
      </c>
      <c r="J26" s="3">
        <v>7900</v>
      </c>
      <c r="K26" s="3">
        <v>73736</v>
      </c>
      <c r="L26" s="11">
        <v>0.90209080120872531</v>
      </c>
      <c r="M26" s="9"/>
      <c r="N26" t="s">
        <v>39</v>
      </c>
      <c r="O26" s="3">
        <f>$J$42</f>
        <v>5591.9717144326287</v>
      </c>
      <c r="P26" s="4">
        <f>$O$26/$O$29</f>
        <v>6.3992740744715462E-2</v>
      </c>
    </row>
    <row r="27" spans="1:16" x14ac:dyDescent="0.25">
      <c r="A27">
        <v>2022</v>
      </c>
      <c r="B27" t="s">
        <v>20</v>
      </c>
      <c r="D27" s="3">
        <v>81739</v>
      </c>
      <c r="E27" s="4">
        <v>0.83271077908217717</v>
      </c>
      <c r="F27" s="4">
        <v>0.18227926715660911</v>
      </c>
      <c r="G27" s="3">
        <v>6242</v>
      </c>
      <c r="H27" s="3">
        <v>72078</v>
      </c>
      <c r="I27" s="3">
        <v>9661</v>
      </c>
      <c r="J27" s="3">
        <v>1761</v>
      </c>
      <c r="K27" s="3">
        <v>8003</v>
      </c>
      <c r="L27" s="11">
        <v>9.7909198791274674E-2</v>
      </c>
      <c r="M27" s="9"/>
      <c r="N27" t="s">
        <v>40</v>
      </c>
      <c r="O27" s="3">
        <f>$G$42</f>
        <v>60623.282949876688</v>
      </c>
      <c r="P27" s="4">
        <f>$O$27/$O$29</f>
        <v>0.69375351432703092</v>
      </c>
    </row>
    <row r="28" spans="1:16" x14ac:dyDescent="0.25">
      <c r="A28">
        <v>2023</v>
      </c>
      <c r="B28" t="s">
        <v>2</v>
      </c>
      <c r="C28" t="s">
        <v>3</v>
      </c>
      <c r="D28" s="3">
        <v>82117.287878787844</v>
      </c>
      <c r="E28" s="4">
        <v>0.90544535778777324</v>
      </c>
      <c r="F28" s="4">
        <v>0.64900000000000002</v>
      </c>
      <c r="G28" s="3">
        <f t="shared" ref="G28:G43" si="0">K26*E28</f>
        <v>66763.91890183925</v>
      </c>
      <c r="H28" s="3">
        <f>G28+G29</f>
        <v>74010.198100214795</v>
      </c>
      <c r="I28" s="3">
        <f t="shared" ref="I28:I43" si="1">D28-H28</f>
        <v>8107.0897785730485</v>
      </c>
      <c r="J28" s="3">
        <f t="shared" ref="J28:J43" si="2">I28*F28</f>
        <v>5261.5012662939089</v>
      </c>
      <c r="K28" s="3">
        <f t="shared" ref="K28:K43" si="3">J28+G28</f>
        <v>72025.420168133161</v>
      </c>
      <c r="L28" s="11">
        <f t="shared" ref="L28:L43" si="4">K28/D28</f>
        <v>0.87710422529356857</v>
      </c>
      <c r="M28" s="9"/>
      <c r="N28" t="s">
        <v>43</v>
      </c>
      <c r="O28" s="3">
        <f>SUM($O$26:$O$27)</f>
        <v>66215.254664309323</v>
      </c>
      <c r="P28" s="4">
        <f>$O$28/$O$29</f>
        <v>0.75774625507174653</v>
      </c>
    </row>
    <row r="29" spans="1:16" x14ac:dyDescent="0.25">
      <c r="A29">
        <v>2023</v>
      </c>
      <c r="B29" t="s">
        <v>20</v>
      </c>
      <c r="C29" t="s">
        <v>3</v>
      </c>
      <c r="D29" s="3">
        <v>82117.287878787844</v>
      </c>
      <c r="E29" s="4">
        <v>0.90544535778777324</v>
      </c>
      <c r="F29" s="4">
        <v>0.35099999999999998</v>
      </c>
      <c r="G29" s="3">
        <f t="shared" si="0"/>
        <v>7246.2791983755496</v>
      </c>
      <c r="H29" s="3">
        <f>G29+G28</f>
        <v>74010.198100214795</v>
      </c>
      <c r="I29" s="3">
        <f t="shared" si="1"/>
        <v>8107.0897785730485</v>
      </c>
      <c r="J29" s="3">
        <f t="shared" si="2"/>
        <v>2845.5885122791396</v>
      </c>
      <c r="K29" s="3">
        <f t="shared" si="3"/>
        <v>10091.867710654689</v>
      </c>
      <c r="L29" s="11">
        <f t="shared" si="4"/>
        <v>0.1228957747064315</v>
      </c>
      <c r="M29" s="9"/>
      <c r="N29" t="s">
        <v>41</v>
      </c>
      <c r="O29" s="3">
        <f>SUM($O$25,$O$28)</f>
        <v>87384.469696969725</v>
      </c>
      <c r="P29" s="11">
        <f>$O$29/$O$29</f>
        <v>1</v>
      </c>
    </row>
    <row r="30" spans="1:16" x14ac:dyDescent="0.25">
      <c r="A30">
        <v>2024</v>
      </c>
      <c r="B30" t="s">
        <v>2</v>
      </c>
      <c r="C30" t="s">
        <v>3</v>
      </c>
      <c r="D30" s="3">
        <v>82869.742424242198</v>
      </c>
      <c r="E30" s="4">
        <v>0.90598561419008661</v>
      </c>
      <c r="F30" s="4">
        <v>0.64900000000000002</v>
      </c>
      <c r="G30" s="3">
        <f t="shared" si="0"/>
        <v>65253.994528325173</v>
      </c>
      <c r="H30" s="3">
        <f>G30+G31</f>
        <v>74397.081494487764</v>
      </c>
      <c r="I30" s="3">
        <f t="shared" si="1"/>
        <v>8472.6609297544346</v>
      </c>
      <c r="J30" s="3">
        <f t="shared" si="2"/>
        <v>5498.7569434106281</v>
      </c>
      <c r="K30" s="3">
        <f t="shared" si="3"/>
        <v>70752.751471735799</v>
      </c>
      <c r="L30" s="11">
        <f t="shared" si="4"/>
        <v>0.85378268837285809</v>
      </c>
      <c r="M30" s="9"/>
    </row>
    <row r="31" spans="1:16" x14ac:dyDescent="0.25">
      <c r="A31">
        <v>2024</v>
      </c>
      <c r="B31" t="s">
        <v>20</v>
      </c>
      <c r="C31" t="s">
        <v>3</v>
      </c>
      <c r="D31" s="3">
        <v>82869.742424242198</v>
      </c>
      <c r="E31" s="4">
        <v>0.90598561419008661</v>
      </c>
      <c r="F31" s="4">
        <v>0.35099999999999998</v>
      </c>
      <c r="G31" s="3">
        <f t="shared" si="0"/>
        <v>9143.0869661625911</v>
      </c>
      <c r="H31" s="3">
        <f>G31+G30</f>
        <v>74397.081494487764</v>
      </c>
      <c r="I31" s="3">
        <f t="shared" si="1"/>
        <v>8472.6609297544346</v>
      </c>
      <c r="J31" s="3">
        <f t="shared" si="2"/>
        <v>2973.9039863438065</v>
      </c>
      <c r="K31" s="3">
        <f t="shared" si="3"/>
        <v>12116.990952506398</v>
      </c>
      <c r="L31" s="11">
        <f t="shared" si="4"/>
        <v>0.14621731162714183</v>
      </c>
      <c r="M31" s="9"/>
    </row>
    <row r="32" spans="1:16" x14ac:dyDescent="0.25">
      <c r="A32">
        <v>2025</v>
      </c>
      <c r="B32" t="s">
        <v>2</v>
      </c>
      <c r="C32" t="s">
        <v>3</v>
      </c>
      <c r="D32" s="3">
        <v>83622.196969696786</v>
      </c>
      <c r="E32" s="4">
        <v>0.90652587059239997</v>
      </c>
      <c r="F32" s="4">
        <v>0.64900000000000002</v>
      </c>
      <c r="G32" s="3">
        <f t="shared" si="0"/>
        <v>64139.199624723005</v>
      </c>
      <c r="H32" s="3">
        <f>G32+G33</f>
        <v>75123.565396904101</v>
      </c>
      <c r="I32" s="3">
        <f t="shared" si="1"/>
        <v>8498.6315727926849</v>
      </c>
      <c r="J32" s="3">
        <f t="shared" si="2"/>
        <v>5515.6118907424525</v>
      </c>
      <c r="K32" s="3">
        <f t="shared" si="3"/>
        <v>69654.811515465452</v>
      </c>
      <c r="L32" s="11">
        <f t="shared" si="4"/>
        <v>0.83297036001944713</v>
      </c>
      <c r="M32" s="9"/>
    </row>
    <row r="33" spans="1:13" x14ac:dyDescent="0.25">
      <c r="A33">
        <v>2025</v>
      </c>
      <c r="B33" t="s">
        <v>20</v>
      </c>
      <c r="C33" t="s">
        <v>3</v>
      </c>
      <c r="D33" s="3">
        <v>83622.196969696786</v>
      </c>
      <c r="E33" s="4">
        <v>0.90652587059239997</v>
      </c>
      <c r="F33" s="4">
        <v>0.35099999999999998</v>
      </c>
      <c r="G33" s="3">
        <f t="shared" si="0"/>
        <v>10984.365772181096</v>
      </c>
      <c r="H33" s="3">
        <f>G33+G32</f>
        <v>75123.565396904101</v>
      </c>
      <c r="I33" s="3">
        <f t="shared" si="1"/>
        <v>8498.6315727926849</v>
      </c>
      <c r="J33" s="3">
        <f t="shared" si="2"/>
        <v>2983.0196820502324</v>
      </c>
      <c r="K33" s="3">
        <f t="shared" si="3"/>
        <v>13967.385454231327</v>
      </c>
      <c r="L33" s="11">
        <f t="shared" si="4"/>
        <v>0.16702963998055279</v>
      </c>
      <c r="M33" s="9"/>
    </row>
    <row r="34" spans="1:13" x14ac:dyDescent="0.25">
      <c r="A34">
        <v>2026</v>
      </c>
      <c r="B34" t="s">
        <v>2</v>
      </c>
      <c r="C34" t="s">
        <v>3</v>
      </c>
      <c r="D34" s="3">
        <v>84374.651515151374</v>
      </c>
      <c r="E34" s="4">
        <v>0.90706612699471334</v>
      </c>
      <c r="F34" s="8">
        <v>0.64900000000000002</v>
      </c>
      <c r="G34" s="3">
        <f t="shared" si="0"/>
        <v>63181.520107880009</v>
      </c>
      <c r="H34" s="3">
        <f>G34+G35</f>
        <v>75850.862336091915</v>
      </c>
      <c r="I34" s="3">
        <f t="shared" si="1"/>
        <v>8523.7891790594585</v>
      </c>
      <c r="J34" s="3">
        <f t="shared" si="2"/>
        <v>5531.9391772095887</v>
      </c>
      <c r="K34" s="3">
        <f t="shared" si="3"/>
        <v>68713.459285089601</v>
      </c>
      <c r="L34" s="11">
        <f t="shared" si="4"/>
        <v>0.81438510324099589</v>
      </c>
      <c r="M34" s="9"/>
    </row>
    <row r="35" spans="1:13" x14ac:dyDescent="0.25">
      <c r="A35">
        <v>2026</v>
      </c>
      <c r="B35" t="s">
        <v>20</v>
      </c>
      <c r="C35" t="s">
        <v>3</v>
      </c>
      <c r="D35" s="3">
        <v>84374.651515151374</v>
      </c>
      <c r="E35" s="4">
        <v>0.90706612699471334</v>
      </c>
      <c r="F35" s="8">
        <v>0.35099999999999998</v>
      </c>
      <c r="G35" s="3">
        <f t="shared" si="0"/>
        <v>12669.342228211905</v>
      </c>
      <c r="H35" s="3">
        <f>G35+G34</f>
        <v>75850.862336091915</v>
      </c>
      <c r="I35" s="3">
        <f t="shared" si="1"/>
        <v>8523.7891790594585</v>
      </c>
      <c r="J35" s="3">
        <f t="shared" si="2"/>
        <v>2991.8500018498698</v>
      </c>
      <c r="K35" s="3">
        <f t="shared" si="3"/>
        <v>15661.192230061773</v>
      </c>
      <c r="L35" s="11">
        <f t="shared" si="4"/>
        <v>0.18561489675900414</v>
      </c>
      <c r="M35" s="9"/>
    </row>
    <row r="36" spans="1:13" x14ac:dyDescent="0.25">
      <c r="A36">
        <v>2027</v>
      </c>
      <c r="B36" t="s">
        <v>2</v>
      </c>
      <c r="C36" t="s">
        <v>3</v>
      </c>
      <c r="D36" s="3">
        <v>85127.106060605962</v>
      </c>
      <c r="E36" s="4">
        <v>0.90760638339702659</v>
      </c>
      <c r="F36" s="8">
        <v>0.64900000000000002</v>
      </c>
      <c r="G36" s="3">
        <f t="shared" si="0"/>
        <v>62364.774272439012</v>
      </c>
      <c r="H36" s="3">
        <f>G36+G37</f>
        <v>76578.972312050988</v>
      </c>
      <c r="I36" s="3">
        <f t="shared" si="1"/>
        <v>8548.1337485549739</v>
      </c>
      <c r="J36" s="3">
        <f t="shared" si="2"/>
        <v>5547.7388028121786</v>
      </c>
      <c r="K36" s="3">
        <f t="shared" si="3"/>
        <v>67912.51307525119</v>
      </c>
      <c r="L36" s="11">
        <f t="shared" si="4"/>
        <v>0.79777777276841877</v>
      </c>
      <c r="M36" s="9"/>
    </row>
    <row r="37" spans="1:13" x14ac:dyDescent="0.25">
      <c r="A37">
        <v>2027</v>
      </c>
      <c r="B37" t="s">
        <v>20</v>
      </c>
      <c r="C37" t="s">
        <v>3</v>
      </c>
      <c r="D37" s="3">
        <v>85127.106060605962</v>
      </c>
      <c r="E37" s="4">
        <v>0.90760638339702659</v>
      </c>
      <c r="F37" s="8">
        <v>0.35099999999999998</v>
      </c>
      <c r="G37" s="3">
        <f t="shared" si="0"/>
        <v>14214.19803961198</v>
      </c>
      <c r="H37" s="3">
        <f>G37+G36</f>
        <v>76578.972312050988</v>
      </c>
      <c r="I37" s="3">
        <f t="shared" si="1"/>
        <v>8548.1337485549739</v>
      </c>
      <c r="J37" s="3">
        <f t="shared" si="2"/>
        <v>3000.3949457427957</v>
      </c>
      <c r="K37" s="3">
        <f t="shared" si="3"/>
        <v>17214.592985354775</v>
      </c>
      <c r="L37" s="11">
        <f t="shared" si="4"/>
        <v>0.20222222723158123</v>
      </c>
      <c r="M37" s="9"/>
    </row>
    <row r="38" spans="1:13" x14ac:dyDescent="0.25">
      <c r="A38">
        <v>2028</v>
      </c>
      <c r="B38" t="s">
        <v>2</v>
      </c>
      <c r="C38" t="s">
        <v>3</v>
      </c>
      <c r="D38" s="3">
        <v>85879.56060606055</v>
      </c>
      <c r="E38" s="4">
        <v>0.90814663979933996</v>
      </c>
      <c r="F38" s="8">
        <v>0.64900000000000002</v>
      </c>
      <c r="G38" s="3">
        <f t="shared" si="0"/>
        <v>61674.520549618108</v>
      </c>
      <c r="H38" s="3">
        <f>G38+G39</f>
        <v>77307.895324781333</v>
      </c>
      <c r="I38" s="3">
        <f t="shared" si="1"/>
        <v>8571.6652812792163</v>
      </c>
      <c r="J38" s="3">
        <f t="shared" si="2"/>
        <v>5563.0107675502113</v>
      </c>
      <c r="K38" s="3">
        <f t="shared" si="3"/>
        <v>67237.531317168323</v>
      </c>
      <c r="L38" s="11">
        <f t="shared" si="4"/>
        <v>0.78292821764185117</v>
      </c>
      <c r="M38" s="9"/>
    </row>
    <row r="39" spans="1:13" x14ac:dyDescent="0.25">
      <c r="A39">
        <v>2028</v>
      </c>
      <c r="B39" t="s">
        <v>20</v>
      </c>
      <c r="C39" t="s">
        <v>3</v>
      </c>
      <c r="D39" s="3">
        <v>85879.56060606055</v>
      </c>
      <c r="E39" s="4">
        <v>0.90814663979933996</v>
      </c>
      <c r="F39" s="8">
        <v>0.35099999999999998</v>
      </c>
      <c r="G39" s="3">
        <f t="shared" si="0"/>
        <v>15633.374775163227</v>
      </c>
      <c r="H39" s="3">
        <f>G39+G38</f>
        <v>77307.895324781333</v>
      </c>
      <c r="I39" s="3">
        <f t="shared" si="1"/>
        <v>8571.6652812792163</v>
      </c>
      <c r="J39" s="3">
        <f t="shared" si="2"/>
        <v>3008.6545137290045</v>
      </c>
      <c r="K39" s="3">
        <f t="shared" si="3"/>
        <v>18642.02928889223</v>
      </c>
      <c r="L39" s="11">
        <f t="shared" si="4"/>
        <v>0.21707178235814886</v>
      </c>
      <c r="M39" s="9"/>
    </row>
    <row r="40" spans="1:13" x14ac:dyDescent="0.25">
      <c r="A40">
        <v>2029</v>
      </c>
      <c r="B40" t="s">
        <v>2</v>
      </c>
      <c r="C40" t="s">
        <v>3</v>
      </c>
      <c r="D40" s="3">
        <v>86632.015151515137</v>
      </c>
      <c r="E40" s="4">
        <v>0.90868689620165333</v>
      </c>
      <c r="F40" s="8">
        <v>0.64900000000000002</v>
      </c>
      <c r="G40" s="3">
        <f t="shared" si="0"/>
        <v>61097.863640859148</v>
      </c>
      <c r="H40" s="3">
        <f>G40+G41</f>
        <v>78037.631374282937</v>
      </c>
      <c r="I40" s="3">
        <f t="shared" si="1"/>
        <v>8594.3837772322004</v>
      </c>
      <c r="J40" s="3">
        <f t="shared" si="2"/>
        <v>5577.7550714236986</v>
      </c>
      <c r="K40" s="3">
        <f t="shared" si="3"/>
        <v>66675.618712282841</v>
      </c>
      <c r="L40" s="11">
        <f t="shared" si="4"/>
        <v>0.76964178422573293</v>
      </c>
      <c r="M40" s="9"/>
    </row>
    <row r="41" spans="1:13" x14ac:dyDescent="0.25">
      <c r="A41">
        <v>2029</v>
      </c>
      <c r="B41" t="s">
        <v>20</v>
      </c>
      <c r="C41" t="s">
        <v>3</v>
      </c>
      <c r="D41" s="3">
        <v>86632.015151515137</v>
      </c>
      <c r="E41" s="4">
        <v>0.90868689620165333</v>
      </c>
      <c r="F41" s="8">
        <v>0.35099999999999998</v>
      </c>
      <c r="G41" s="3">
        <f t="shared" si="0"/>
        <v>16939.767733423796</v>
      </c>
      <c r="H41" s="3">
        <f>G41+G40</f>
        <v>78037.631374282937</v>
      </c>
      <c r="I41" s="3">
        <f t="shared" si="1"/>
        <v>8594.3837772322004</v>
      </c>
      <c r="J41" s="3">
        <f t="shared" si="2"/>
        <v>3016.6287058085022</v>
      </c>
      <c r="K41" s="3">
        <f t="shared" si="3"/>
        <v>19956.3964392323</v>
      </c>
      <c r="L41" s="11">
        <f t="shared" si="4"/>
        <v>0.2303582157742671</v>
      </c>
      <c r="M41" s="9"/>
    </row>
    <row r="42" spans="1:13" x14ac:dyDescent="0.25">
      <c r="A42">
        <v>2030</v>
      </c>
      <c r="B42" t="s">
        <v>2</v>
      </c>
      <c r="C42" t="s">
        <v>3</v>
      </c>
      <c r="D42" s="3">
        <v>87384.469696969725</v>
      </c>
      <c r="E42" s="4">
        <v>0.90922715260396669</v>
      </c>
      <c r="F42" s="8">
        <v>0.64900000000000002</v>
      </c>
      <c r="G42" s="3">
        <f t="shared" si="0"/>
        <v>60623.282949876688</v>
      </c>
      <c r="H42" s="3">
        <f>G42+G43</f>
        <v>78768.180460555814</v>
      </c>
      <c r="I42" s="3">
        <f t="shared" si="1"/>
        <v>8616.2892364139116</v>
      </c>
      <c r="J42" s="3">
        <f t="shared" si="2"/>
        <v>5591.9717144326287</v>
      </c>
      <c r="K42" s="3">
        <f t="shared" si="3"/>
        <v>66215.254664309323</v>
      </c>
      <c r="L42" s="11">
        <f t="shared" si="4"/>
        <v>0.75774625507174653</v>
      </c>
      <c r="M42" s="9"/>
    </row>
    <row r="43" spans="1:13" x14ac:dyDescent="0.25">
      <c r="A43">
        <v>2030</v>
      </c>
      <c r="B43" t="s">
        <v>20</v>
      </c>
      <c r="C43" t="s">
        <v>3</v>
      </c>
      <c r="D43" s="3">
        <v>87384.469696969725</v>
      </c>
      <c r="E43" s="4">
        <v>0.90922715260396669</v>
      </c>
      <c r="F43" s="8">
        <v>0.35099999999999998</v>
      </c>
      <c r="G43" s="3">
        <f t="shared" si="0"/>
        <v>18144.897510679122</v>
      </c>
      <c r="H43" s="3">
        <f>G43+G42</f>
        <v>78768.180460555814</v>
      </c>
      <c r="I43" s="3">
        <f t="shared" si="1"/>
        <v>8616.2892364139116</v>
      </c>
      <c r="J43" s="3">
        <f t="shared" si="2"/>
        <v>3024.3175219812829</v>
      </c>
      <c r="K43" s="3">
        <f t="shared" si="3"/>
        <v>21169.215032660406</v>
      </c>
      <c r="L43" s="11">
        <f t="shared" si="4"/>
        <v>0.24225374492825355</v>
      </c>
      <c r="M43" s="9"/>
    </row>
    <row r="45" spans="1:13" x14ac:dyDescent="0.25">
      <c r="G45" s="8"/>
      <c r="H45" s="12"/>
    </row>
    <row r="46" spans="1:13" x14ac:dyDescent="0.25">
      <c r="C46" t="s">
        <v>44</v>
      </c>
      <c r="D46" t="s">
        <v>45</v>
      </c>
      <c r="G46" s="8"/>
    </row>
    <row r="47" spans="1:13" x14ac:dyDescent="0.25">
      <c r="A47">
        <v>2012</v>
      </c>
      <c r="B47" t="s">
        <v>50</v>
      </c>
      <c r="C47" s="11">
        <f>J6/D6</f>
        <v>9.813879359247954E-2</v>
      </c>
      <c r="D47" s="11">
        <f>G6/D6</f>
        <v>0.83127583132985761</v>
      </c>
      <c r="G47" s="8"/>
      <c r="H47" s="12"/>
    </row>
    <row r="48" spans="1:13" x14ac:dyDescent="0.25">
      <c r="A48">
        <v>2012</v>
      </c>
      <c r="B48" t="s">
        <v>51</v>
      </c>
      <c r="C48" s="11">
        <f t="shared" ref="C48:C84" si="5">J7/D7</f>
        <v>1.0818768740376563E-2</v>
      </c>
      <c r="D48" s="11">
        <f t="shared" ref="D48:D84" si="6">G7/D7</f>
        <v>5.9766606337286261E-2</v>
      </c>
      <c r="G48" s="8"/>
    </row>
    <row r="49" spans="1:4" x14ac:dyDescent="0.25">
      <c r="A49">
        <v>2013</v>
      </c>
      <c r="B49" t="s">
        <v>50</v>
      </c>
      <c r="C49" s="11">
        <f t="shared" si="5"/>
        <v>9.836416695670798E-2</v>
      </c>
      <c r="D49" s="11">
        <f t="shared" si="6"/>
        <v>0.83064710449519419</v>
      </c>
    </row>
    <row r="50" spans="1:4" x14ac:dyDescent="0.25">
      <c r="A50">
        <v>2013</v>
      </c>
      <c r="B50" t="s">
        <v>51</v>
      </c>
      <c r="C50" s="11">
        <f t="shared" si="5"/>
        <v>1.1070654065486869E-2</v>
      </c>
      <c r="D50" s="11">
        <f t="shared" si="6"/>
        <v>5.9918074482610904E-2</v>
      </c>
    </row>
    <row r="51" spans="1:4" x14ac:dyDescent="0.25">
      <c r="A51">
        <v>2014</v>
      </c>
      <c r="B51" t="s">
        <v>50</v>
      </c>
      <c r="C51" s="11">
        <f t="shared" si="5"/>
        <v>0.10320819652676134</v>
      </c>
      <c r="D51" s="11">
        <f t="shared" si="6"/>
        <v>0.82442607170642301</v>
      </c>
    </row>
    <row r="52" spans="1:4" x14ac:dyDescent="0.25">
      <c r="A52">
        <v>2014</v>
      </c>
      <c r="B52" t="s">
        <v>51</v>
      </c>
      <c r="C52" s="11">
        <f t="shared" si="5"/>
        <v>1.3489457652597018E-2</v>
      </c>
      <c r="D52" s="11">
        <f t="shared" si="6"/>
        <v>5.8876274114218655E-2</v>
      </c>
    </row>
    <row r="53" spans="1:4" x14ac:dyDescent="0.25">
      <c r="A53">
        <v>2015</v>
      </c>
      <c r="B53" t="s">
        <v>50</v>
      </c>
      <c r="C53" s="11">
        <f t="shared" si="5"/>
        <v>9.9058029086800586E-2</v>
      </c>
      <c r="D53" s="11">
        <f t="shared" si="6"/>
        <v>0.82758122364255027</v>
      </c>
    </row>
    <row r="54" spans="1:4" x14ac:dyDescent="0.25">
      <c r="A54">
        <v>2015</v>
      </c>
      <c r="B54" t="s">
        <v>51</v>
      </c>
      <c r="C54" s="11">
        <f t="shared" si="5"/>
        <v>1.3689451765045916E-2</v>
      </c>
      <c r="D54" s="11">
        <f t="shared" si="6"/>
        <v>5.9671295505603218E-2</v>
      </c>
    </row>
    <row r="55" spans="1:4" x14ac:dyDescent="0.25">
      <c r="A55">
        <v>2016</v>
      </c>
      <c r="B55" t="s">
        <v>50</v>
      </c>
      <c r="C55" s="11">
        <f t="shared" si="5"/>
        <v>9.4733121244255925E-2</v>
      </c>
      <c r="D55" s="11">
        <f t="shared" si="6"/>
        <v>0.83090478247777644</v>
      </c>
    </row>
    <row r="56" spans="1:4" x14ac:dyDescent="0.25">
      <c r="A56">
        <v>2016</v>
      </c>
      <c r="B56" t="s">
        <v>51</v>
      </c>
      <c r="C56" s="11">
        <f t="shared" si="5"/>
        <v>1.3916709215401333E-2</v>
      </c>
      <c r="D56" s="11">
        <f t="shared" si="6"/>
        <v>6.0445387062566275E-2</v>
      </c>
    </row>
    <row r="57" spans="1:4" x14ac:dyDescent="0.25">
      <c r="A57">
        <v>2017</v>
      </c>
      <c r="B57" t="s">
        <v>50</v>
      </c>
      <c r="C57" s="11">
        <f t="shared" si="5"/>
        <v>9.2233646330588046E-2</v>
      </c>
      <c r="D57" s="11">
        <f t="shared" si="6"/>
        <v>0.83006347374495093</v>
      </c>
    </row>
    <row r="58" spans="1:4" x14ac:dyDescent="0.25">
      <c r="A58">
        <v>2017</v>
      </c>
      <c r="B58" t="s">
        <v>51</v>
      </c>
      <c r="C58" s="11">
        <f t="shared" si="5"/>
        <v>1.5278287782615538E-2</v>
      </c>
      <c r="D58" s="11">
        <f t="shared" si="6"/>
        <v>6.242459214184546E-2</v>
      </c>
    </row>
    <row r="59" spans="1:4" x14ac:dyDescent="0.25">
      <c r="A59">
        <v>2018</v>
      </c>
      <c r="B59" t="s">
        <v>50</v>
      </c>
      <c r="C59" s="11">
        <f t="shared" si="5"/>
        <v>0.10309994724041642</v>
      </c>
      <c r="D59" s="11">
        <f t="shared" si="6"/>
        <v>0.81610068072731012</v>
      </c>
    </row>
    <row r="60" spans="1:4" x14ac:dyDescent="0.25">
      <c r="A60">
        <v>2018</v>
      </c>
      <c r="B60" t="s">
        <v>51</v>
      </c>
      <c r="C60" s="11">
        <f t="shared" si="5"/>
        <v>1.6406943675927474E-2</v>
      </c>
      <c r="D60" s="11">
        <f t="shared" si="6"/>
        <v>6.4392428356345954E-2</v>
      </c>
    </row>
    <row r="61" spans="1:4" x14ac:dyDescent="0.25">
      <c r="A61">
        <v>2019</v>
      </c>
      <c r="B61" t="s">
        <v>50</v>
      </c>
      <c r="C61" s="11">
        <f t="shared" si="5"/>
        <v>9.4654088050314472E-2</v>
      </c>
      <c r="D61" s="11">
        <f t="shared" si="6"/>
        <v>0.82150943396226428</v>
      </c>
    </row>
    <row r="62" spans="1:4" x14ac:dyDescent="0.25">
      <c r="A62">
        <v>2019</v>
      </c>
      <c r="B62" t="s">
        <v>51</v>
      </c>
      <c r="C62" s="11">
        <f t="shared" si="5"/>
        <v>1.5937106918238995E-2</v>
      </c>
      <c r="D62" s="11">
        <f t="shared" si="6"/>
        <v>6.7899371069182396E-2</v>
      </c>
    </row>
    <row r="63" spans="1:4" x14ac:dyDescent="0.25">
      <c r="A63">
        <v>2020</v>
      </c>
      <c r="B63" t="s">
        <v>50</v>
      </c>
      <c r="C63" s="11">
        <f t="shared" si="5"/>
        <v>8.3374037197069317E-2</v>
      </c>
      <c r="D63" s="11">
        <f t="shared" si="6"/>
        <v>0.83069697538981779</v>
      </c>
    </row>
    <row r="64" spans="1:4" x14ac:dyDescent="0.25">
      <c r="A64">
        <v>2020</v>
      </c>
      <c r="B64" t="s">
        <v>51</v>
      </c>
      <c r="C64" s="11">
        <f t="shared" si="5"/>
        <v>1.5066691715198196E-2</v>
      </c>
      <c r="D64" s="11">
        <f t="shared" si="6"/>
        <v>7.0862295697914704E-2</v>
      </c>
    </row>
    <row r="65" spans="1:4" x14ac:dyDescent="0.25">
      <c r="A65">
        <v>2021</v>
      </c>
      <c r="B65" t="s">
        <v>50</v>
      </c>
      <c r="C65" s="11">
        <f t="shared" si="5"/>
        <v>9.0063794674745679E-2</v>
      </c>
      <c r="D65" s="11">
        <f t="shared" si="6"/>
        <v>0.81761866055814181</v>
      </c>
    </row>
    <row r="66" spans="1:4" x14ac:dyDescent="0.25">
      <c r="A66">
        <v>2021</v>
      </c>
      <c r="B66" t="s">
        <v>51</v>
      </c>
      <c r="C66" s="11">
        <f t="shared" si="5"/>
        <v>1.8436414690016997E-2</v>
      </c>
      <c r="D66" s="11">
        <f t="shared" si="6"/>
        <v>7.38811300770955E-2</v>
      </c>
    </row>
    <row r="67" spans="1:4" x14ac:dyDescent="0.25">
      <c r="A67">
        <v>2022</v>
      </c>
      <c r="B67" t="s">
        <v>50</v>
      </c>
      <c r="C67" s="11">
        <f t="shared" si="5"/>
        <v>9.6649090397484677E-2</v>
      </c>
      <c r="D67" s="11">
        <f t="shared" si="6"/>
        <v>0.80544171081124061</v>
      </c>
    </row>
    <row r="68" spans="1:4" x14ac:dyDescent="0.25">
      <c r="A68">
        <v>2022</v>
      </c>
      <c r="B68" t="s">
        <v>51</v>
      </c>
      <c r="C68" s="11">
        <f t="shared" si="5"/>
        <v>2.1544183315186143E-2</v>
      </c>
      <c r="D68" s="11">
        <f t="shared" si="6"/>
        <v>7.6365015476088524E-2</v>
      </c>
    </row>
    <row r="69" spans="1:4" x14ac:dyDescent="0.25">
      <c r="A69">
        <v>2023</v>
      </c>
      <c r="B69" t="s">
        <v>50</v>
      </c>
      <c r="C69" s="11">
        <f t="shared" si="5"/>
        <v>6.4073003410199517E-2</v>
      </c>
      <c r="D69" s="11">
        <f t="shared" si="6"/>
        <v>0.81303122188336907</v>
      </c>
    </row>
    <row r="70" spans="1:4" x14ac:dyDescent="0.25">
      <c r="A70">
        <v>2023</v>
      </c>
      <c r="B70" t="s">
        <v>51</v>
      </c>
      <c r="C70" s="11">
        <f t="shared" si="5"/>
        <v>3.4652733739568606E-2</v>
      </c>
      <c r="D70" s="11">
        <f t="shared" si="6"/>
        <v>8.824304096686289E-2</v>
      </c>
    </row>
    <row r="71" spans="1:4" x14ac:dyDescent="0.25">
      <c r="A71">
        <v>2024</v>
      </c>
      <c r="B71" t="s">
        <v>50</v>
      </c>
      <c r="C71" s="11">
        <f t="shared" si="5"/>
        <v>6.6354217867124157E-2</v>
      </c>
      <c r="D71" s="11">
        <f t="shared" si="6"/>
        <v>0.78742847050573406</v>
      </c>
    </row>
    <row r="72" spans="1:4" x14ac:dyDescent="0.25">
      <c r="A72">
        <v>2024</v>
      </c>
      <c r="B72" t="s">
        <v>51</v>
      </c>
      <c r="C72" s="11">
        <f t="shared" si="5"/>
        <v>3.5886487629215064E-2</v>
      </c>
      <c r="D72" s="11">
        <f t="shared" si="6"/>
        <v>0.11033082399792676</v>
      </c>
    </row>
    <row r="73" spans="1:4" x14ac:dyDescent="0.25">
      <c r="A73">
        <v>2025</v>
      </c>
      <c r="B73" t="s">
        <v>50</v>
      </c>
      <c r="C73" s="11">
        <f t="shared" si="5"/>
        <v>6.5958705829520514E-2</v>
      </c>
      <c r="D73" s="11">
        <f t="shared" si="6"/>
        <v>0.76701165418992667</v>
      </c>
    </row>
    <row r="74" spans="1:4" x14ac:dyDescent="0.25">
      <c r="A74">
        <v>2025</v>
      </c>
      <c r="B74" t="s">
        <v>51</v>
      </c>
      <c r="C74" s="11">
        <f t="shared" si="5"/>
        <v>3.5672582043392451E-2</v>
      </c>
      <c r="D74" s="11">
        <f t="shared" si="6"/>
        <v>0.13135705793716035</v>
      </c>
    </row>
    <row r="75" spans="1:4" x14ac:dyDescent="0.25">
      <c r="A75">
        <v>2026</v>
      </c>
      <c r="B75" t="s">
        <v>50</v>
      </c>
      <c r="C75" s="11">
        <f t="shared" si="5"/>
        <v>6.5563994373549553E-2</v>
      </c>
      <c r="D75" s="11">
        <f t="shared" si="6"/>
        <v>0.74882110886744624</v>
      </c>
    </row>
    <row r="76" spans="1:4" x14ac:dyDescent="0.25">
      <c r="A76">
        <v>2026</v>
      </c>
      <c r="B76" t="s">
        <v>51</v>
      </c>
      <c r="C76" s="11">
        <f t="shared" si="5"/>
        <v>3.5459109437774868E-2</v>
      </c>
      <c r="D76" s="11">
        <f t="shared" si="6"/>
        <v>0.15015578732122928</v>
      </c>
    </row>
    <row r="77" spans="1:4" x14ac:dyDescent="0.25">
      <c r="A77">
        <v>2027</v>
      </c>
      <c r="B77" t="s">
        <v>50</v>
      </c>
      <c r="C77" s="11">
        <f t="shared" si="5"/>
        <v>6.5170062269736789E-2</v>
      </c>
      <c r="D77" s="11">
        <f t="shared" si="6"/>
        <v>0.73260771049868201</v>
      </c>
    </row>
    <row r="78" spans="1:4" x14ac:dyDescent="0.25">
      <c r="A78">
        <v>2027</v>
      </c>
      <c r="B78" t="s">
        <v>51</v>
      </c>
      <c r="C78" s="11">
        <f t="shared" si="5"/>
        <v>3.5246058330782142E-2</v>
      </c>
      <c r="D78" s="11">
        <f t="shared" si="6"/>
        <v>0.16697616890079911</v>
      </c>
    </row>
    <row r="79" spans="1:4" x14ac:dyDescent="0.25">
      <c r="A79">
        <v>2028</v>
      </c>
      <c r="B79" t="s">
        <v>50</v>
      </c>
      <c r="C79" s="11">
        <f t="shared" si="5"/>
        <v>6.4776889032634705E-2</v>
      </c>
      <c r="D79" s="11">
        <f t="shared" si="6"/>
        <v>0.71815132860921638</v>
      </c>
    </row>
    <row r="80" spans="1:4" x14ac:dyDescent="0.25">
      <c r="A80">
        <v>2028</v>
      </c>
      <c r="B80" t="s">
        <v>51</v>
      </c>
      <c r="C80" s="11">
        <f t="shared" si="5"/>
        <v>3.5033417643227704E-2</v>
      </c>
      <c r="D80" s="11">
        <f t="shared" si="6"/>
        <v>0.18203836471492119</v>
      </c>
    </row>
    <row r="81" spans="1:4" x14ac:dyDescent="0.25">
      <c r="A81">
        <v>2029</v>
      </c>
      <c r="B81" t="s">
        <v>50</v>
      </c>
      <c r="C81" s="11">
        <f t="shared" si="5"/>
        <v>6.4384454888512965E-2</v>
      </c>
      <c r="D81" s="11">
        <f t="shared" si="6"/>
        <v>0.70525732933722007</v>
      </c>
    </row>
    <row r="82" spans="1:4" x14ac:dyDescent="0.25">
      <c r="A82">
        <v>2029</v>
      </c>
      <c r="B82" t="s">
        <v>51</v>
      </c>
      <c r="C82" s="11">
        <f t="shared" si="5"/>
        <v>3.4821176680844453E-2</v>
      </c>
      <c r="D82" s="11">
        <f t="shared" si="6"/>
        <v>0.19553703909342263</v>
      </c>
    </row>
    <row r="83" spans="1:4" x14ac:dyDescent="0.25">
      <c r="A83">
        <v>2030</v>
      </c>
      <c r="B83" t="s">
        <v>50</v>
      </c>
      <c r="C83" s="4">
        <f t="shared" si="5"/>
        <v>6.3992740744715462E-2</v>
      </c>
      <c r="D83" s="4">
        <f t="shared" si="6"/>
        <v>0.69375351432703092</v>
      </c>
    </row>
    <row r="84" spans="1:4" x14ac:dyDescent="0.25">
      <c r="A84">
        <v>2030</v>
      </c>
      <c r="B84" t="s">
        <v>51</v>
      </c>
      <c r="C84" s="4">
        <f t="shared" si="5"/>
        <v>3.4609325117712066E-2</v>
      </c>
      <c r="D84" s="4">
        <f t="shared" si="6"/>
        <v>0.20764441981054149</v>
      </c>
    </row>
  </sheetData>
  <mergeCells count="4">
    <mergeCell ref="D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CDE0-BA90-46A7-8F24-BA8882C99732}">
  <dimension ref="A2:P84"/>
  <sheetViews>
    <sheetView tabSelected="1" topLeftCell="D19" workbookViewId="0">
      <selection activeCell="I67" sqref="I67"/>
    </sheetView>
  </sheetViews>
  <sheetFormatPr defaultRowHeight="15" x14ac:dyDescent="0.25"/>
  <cols>
    <col min="1" max="1" width="10.85546875" bestFit="1" customWidth="1"/>
    <col min="2" max="2" width="14" bestFit="1" customWidth="1"/>
    <col min="3" max="3" width="9.42578125" bestFit="1" customWidth="1"/>
    <col min="4" max="4" width="9.5703125" bestFit="1" customWidth="1"/>
    <col min="5" max="5" width="7.85546875" customWidth="1"/>
    <col min="6" max="6" width="9" bestFit="1" customWidth="1"/>
    <col min="7" max="8" width="15.85546875" customWidth="1"/>
    <col min="9" max="10" width="14.140625" customWidth="1"/>
    <col min="11" max="11" width="14.85546875" bestFit="1" customWidth="1"/>
    <col min="12" max="12" width="12.140625" bestFit="1" customWidth="1"/>
    <col min="14" max="14" width="16.5703125" customWidth="1"/>
  </cols>
  <sheetData>
    <row r="2" spans="1:15" x14ac:dyDescent="0.25">
      <c r="A2" s="7"/>
      <c r="B2" s="7"/>
      <c r="C2" s="7"/>
      <c r="D2" s="14" t="s">
        <v>5</v>
      </c>
      <c r="E2" s="14"/>
      <c r="F2" s="14"/>
      <c r="G2" s="14" t="s">
        <v>6</v>
      </c>
      <c r="H2" s="14"/>
      <c r="I2" s="14" t="s">
        <v>8</v>
      </c>
      <c r="J2" s="14"/>
      <c r="K2" s="14" t="s">
        <v>9</v>
      </c>
      <c r="L2" s="14"/>
    </row>
    <row r="3" spans="1:15" s="1" customFormat="1" x14ac:dyDescent="0.25">
      <c r="A3" s="6" t="s">
        <v>0</v>
      </c>
      <c r="B3" s="6" t="s">
        <v>22</v>
      </c>
      <c r="C3" s="6" t="s">
        <v>1</v>
      </c>
      <c r="D3" s="6" t="s">
        <v>18</v>
      </c>
      <c r="E3" s="6" t="s">
        <v>17</v>
      </c>
      <c r="F3" s="6" t="s">
        <v>16</v>
      </c>
      <c r="G3" s="6" t="s">
        <v>13</v>
      </c>
      <c r="H3" s="6" t="s">
        <v>12</v>
      </c>
      <c r="I3" s="6" t="s">
        <v>15</v>
      </c>
      <c r="J3" s="6" t="s">
        <v>14</v>
      </c>
      <c r="K3" s="6" t="s">
        <v>11</v>
      </c>
      <c r="L3" s="6" t="s">
        <v>21</v>
      </c>
    </row>
    <row r="4" spans="1:15" x14ac:dyDescent="0.25">
      <c r="A4">
        <v>2011</v>
      </c>
      <c r="B4" t="s">
        <v>2</v>
      </c>
      <c r="D4" s="3">
        <v>73394</v>
      </c>
      <c r="E4" s="4"/>
      <c r="F4" s="4">
        <v>0.93021227893288283</v>
      </c>
      <c r="G4" s="3"/>
      <c r="H4" s="3"/>
      <c r="I4" s="3"/>
      <c r="J4" s="3"/>
      <c r="K4" s="3">
        <v>68272</v>
      </c>
      <c r="L4" s="11">
        <v>0.93021227893288283</v>
      </c>
      <c r="M4" s="3"/>
      <c r="N4" s="10" t="s">
        <v>23</v>
      </c>
    </row>
    <row r="5" spans="1:15" x14ac:dyDescent="0.25">
      <c r="A5">
        <v>2011</v>
      </c>
      <c r="B5" t="s">
        <v>20</v>
      </c>
      <c r="D5" s="3">
        <v>73394</v>
      </c>
      <c r="E5" s="4"/>
      <c r="F5" s="4">
        <v>6.9787721067117198E-2</v>
      </c>
      <c r="G5" s="3"/>
      <c r="H5" s="3"/>
      <c r="I5" s="3"/>
      <c r="J5" s="3"/>
      <c r="K5" s="3">
        <v>5122</v>
      </c>
      <c r="L5" s="11">
        <v>6.9787721067117198E-2</v>
      </c>
      <c r="M5" s="3"/>
      <c r="N5" s="13" t="s">
        <v>18</v>
      </c>
      <c r="O5" t="s">
        <v>24</v>
      </c>
    </row>
    <row r="6" spans="1:15" x14ac:dyDescent="0.25">
      <c r="A6">
        <v>2012</v>
      </c>
      <c r="B6" t="s">
        <v>2</v>
      </c>
      <c r="D6" s="3">
        <v>74038</v>
      </c>
      <c r="E6" s="4">
        <v>0.90148230606983826</v>
      </c>
      <c r="F6" s="4">
        <v>0.90070658237262924</v>
      </c>
      <c r="G6" s="3">
        <v>61546</v>
      </c>
      <c r="H6" s="3">
        <v>65971</v>
      </c>
      <c r="I6" s="3">
        <v>8067</v>
      </c>
      <c r="J6" s="3">
        <v>7266</v>
      </c>
      <c r="K6" s="3">
        <v>68812</v>
      </c>
      <c r="L6" s="11">
        <v>0.92941462492233717</v>
      </c>
      <c r="M6" s="3"/>
      <c r="N6" s="13" t="s">
        <v>17</v>
      </c>
      <c r="O6" t="s">
        <v>25</v>
      </c>
    </row>
    <row r="7" spans="1:15" x14ac:dyDescent="0.25">
      <c r="A7">
        <v>2012</v>
      </c>
      <c r="B7" t="s">
        <v>20</v>
      </c>
      <c r="D7" s="3">
        <v>74038</v>
      </c>
      <c r="E7" s="4">
        <v>0.86392034361577508</v>
      </c>
      <c r="F7" s="4">
        <v>9.9293417627370775E-2</v>
      </c>
      <c r="G7" s="3">
        <v>4425</v>
      </c>
      <c r="H7" s="3">
        <v>65971</v>
      </c>
      <c r="I7" s="3">
        <v>8067</v>
      </c>
      <c r="J7" s="3">
        <v>801</v>
      </c>
      <c r="K7" s="3">
        <v>5226</v>
      </c>
      <c r="L7" s="11">
        <v>7.0585375077662826E-2</v>
      </c>
      <c r="M7" s="3"/>
      <c r="N7" s="13" t="s">
        <v>16</v>
      </c>
      <c r="O7" t="s">
        <v>26</v>
      </c>
    </row>
    <row r="8" spans="1:15" x14ac:dyDescent="0.25">
      <c r="A8">
        <v>2013</v>
      </c>
      <c r="B8" t="s">
        <v>2</v>
      </c>
      <c r="D8" s="3">
        <v>74702</v>
      </c>
      <c r="E8" s="4">
        <v>0.90174678835086908</v>
      </c>
      <c r="F8" s="4">
        <v>0.89883792048929667</v>
      </c>
      <c r="G8" s="3">
        <v>62051</v>
      </c>
      <c r="H8" s="3">
        <v>66527</v>
      </c>
      <c r="I8" s="3">
        <v>8175</v>
      </c>
      <c r="J8" s="3">
        <v>7348</v>
      </c>
      <c r="K8" s="3">
        <v>69399</v>
      </c>
      <c r="L8" s="11">
        <v>0.92901127145190221</v>
      </c>
      <c r="M8" s="3"/>
      <c r="N8" s="13" t="s">
        <v>13</v>
      </c>
      <c r="O8" t="s">
        <v>27</v>
      </c>
    </row>
    <row r="9" spans="1:15" x14ac:dyDescent="0.25">
      <c r="A9">
        <v>2013</v>
      </c>
      <c r="B9" t="s">
        <v>20</v>
      </c>
      <c r="D9" s="3">
        <v>74702</v>
      </c>
      <c r="E9" s="4">
        <v>0.85648679678530426</v>
      </c>
      <c r="F9" s="4">
        <v>0.1011620795107034</v>
      </c>
      <c r="G9" s="3">
        <v>4476</v>
      </c>
      <c r="H9" s="3">
        <v>66527</v>
      </c>
      <c r="I9" s="3">
        <v>8175</v>
      </c>
      <c r="J9" s="3">
        <v>827</v>
      </c>
      <c r="K9" s="3">
        <v>5303</v>
      </c>
      <c r="L9" s="11">
        <v>7.0988728548097776E-2</v>
      </c>
      <c r="M9" s="3"/>
      <c r="N9" s="13" t="s">
        <v>12</v>
      </c>
      <c r="O9" t="s">
        <v>28</v>
      </c>
    </row>
    <row r="10" spans="1:15" x14ac:dyDescent="0.25">
      <c r="A10">
        <v>2014</v>
      </c>
      <c r="B10" t="s">
        <v>2</v>
      </c>
      <c r="D10" s="3">
        <v>75837</v>
      </c>
      <c r="E10" s="4">
        <v>0.90090635311748013</v>
      </c>
      <c r="F10" s="4">
        <v>0.884406779661017</v>
      </c>
      <c r="G10" s="3">
        <v>62522</v>
      </c>
      <c r="H10" s="3">
        <v>66987</v>
      </c>
      <c r="I10" s="3">
        <v>8850</v>
      </c>
      <c r="J10" s="3">
        <v>7827</v>
      </c>
      <c r="K10" s="3">
        <v>70349</v>
      </c>
      <c r="L10" s="11">
        <v>0.92763426823318429</v>
      </c>
      <c r="M10" s="3"/>
      <c r="N10" s="13" t="s">
        <v>15</v>
      </c>
      <c r="O10" t="s">
        <v>29</v>
      </c>
    </row>
    <row r="11" spans="1:15" x14ac:dyDescent="0.25">
      <c r="A11">
        <v>2014</v>
      </c>
      <c r="B11" t="s">
        <v>20</v>
      </c>
      <c r="D11" s="3">
        <v>75837</v>
      </c>
      <c r="E11" s="4">
        <v>0.84197623986422776</v>
      </c>
      <c r="F11" s="4">
        <v>0.1155932203389831</v>
      </c>
      <c r="G11" s="3">
        <v>4465</v>
      </c>
      <c r="H11" s="3">
        <v>66987</v>
      </c>
      <c r="I11" s="3">
        <v>8850</v>
      </c>
      <c r="J11" s="3">
        <v>1023</v>
      </c>
      <c r="K11" s="3">
        <v>5488</v>
      </c>
      <c r="L11" s="11">
        <v>7.2365731766815669E-2</v>
      </c>
      <c r="M11" s="3"/>
      <c r="N11" s="13" t="s">
        <v>14</v>
      </c>
      <c r="O11" t="s">
        <v>30</v>
      </c>
    </row>
    <row r="12" spans="1:15" x14ac:dyDescent="0.25">
      <c r="A12">
        <v>2015</v>
      </c>
      <c r="B12" t="s">
        <v>2</v>
      </c>
      <c r="D12" s="3">
        <v>76117</v>
      </c>
      <c r="E12" s="4">
        <v>0.89543561386800097</v>
      </c>
      <c r="F12" s="4">
        <v>0.87858308086693082</v>
      </c>
      <c r="G12" s="3">
        <v>62993</v>
      </c>
      <c r="H12" s="3">
        <v>67535</v>
      </c>
      <c r="I12" s="3">
        <v>8582</v>
      </c>
      <c r="J12" s="3">
        <v>7540</v>
      </c>
      <c r="K12" s="3">
        <v>70533</v>
      </c>
      <c r="L12" s="11">
        <v>0.92663925272935088</v>
      </c>
      <c r="M12" s="3"/>
      <c r="N12" s="13" t="s">
        <v>11</v>
      </c>
      <c r="O12" t="s">
        <v>31</v>
      </c>
    </row>
    <row r="13" spans="1:15" x14ac:dyDescent="0.25">
      <c r="A13">
        <v>2015</v>
      </c>
      <c r="B13" t="s">
        <v>20</v>
      </c>
      <c r="D13" s="3">
        <v>76117</v>
      </c>
      <c r="E13" s="4">
        <v>0.82762390670553931</v>
      </c>
      <c r="F13" s="4">
        <v>0.12141691913306921</v>
      </c>
      <c r="G13" s="3">
        <v>4542</v>
      </c>
      <c r="H13" s="3">
        <v>67535</v>
      </c>
      <c r="I13" s="3">
        <v>8582</v>
      </c>
      <c r="J13" s="3">
        <v>1042</v>
      </c>
      <c r="K13" s="3">
        <v>5584</v>
      </c>
      <c r="L13" s="11">
        <v>7.3360747270649132E-2</v>
      </c>
      <c r="M13" s="3"/>
      <c r="N13" s="13" t="s">
        <v>21</v>
      </c>
      <c r="O13" t="s">
        <v>32</v>
      </c>
    </row>
    <row r="14" spans="1:15" x14ac:dyDescent="0.25">
      <c r="A14">
        <v>2016</v>
      </c>
      <c r="B14" t="s">
        <v>2</v>
      </c>
      <c r="D14" s="3">
        <v>76383</v>
      </c>
      <c r="E14" s="4">
        <v>0.89981994243829133</v>
      </c>
      <c r="F14" s="4">
        <v>0.87191227858778164</v>
      </c>
      <c r="G14" s="3">
        <v>63467</v>
      </c>
      <c r="H14" s="3">
        <v>68084</v>
      </c>
      <c r="I14" s="3">
        <v>8299</v>
      </c>
      <c r="J14" s="3">
        <v>7236</v>
      </c>
      <c r="K14" s="3">
        <v>70703</v>
      </c>
      <c r="L14" s="11">
        <v>0.92563790372203236</v>
      </c>
      <c r="M14" s="3"/>
    </row>
    <row r="15" spans="1:15" x14ac:dyDescent="0.25">
      <c r="A15">
        <v>2016</v>
      </c>
      <c r="B15" t="s">
        <v>20</v>
      </c>
      <c r="D15" s="3">
        <v>76383</v>
      </c>
      <c r="E15" s="4">
        <v>0.82682664756446989</v>
      </c>
      <c r="F15" s="4">
        <v>0.1280877214122183</v>
      </c>
      <c r="G15" s="3">
        <v>4617</v>
      </c>
      <c r="H15" s="3">
        <v>68084</v>
      </c>
      <c r="I15" s="3">
        <v>8299</v>
      </c>
      <c r="J15" s="3">
        <v>1063</v>
      </c>
      <c r="K15" s="3">
        <v>5680</v>
      </c>
      <c r="L15" s="11">
        <v>7.436209627796761E-2</v>
      </c>
      <c r="M15" s="3"/>
      <c r="N15" s="2" t="s">
        <v>19</v>
      </c>
    </row>
    <row r="16" spans="1:15" x14ac:dyDescent="0.25">
      <c r="A16">
        <v>2017</v>
      </c>
      <c r="B16" t="s">
        <v>2</v>
      </c>
      <c r="D16" s="3">
        <v>76252</v>
      </c>
      <c r="E16" s="4">
        <v>0.8952095384920018</v>
      </c>
      <c r="F16" s="4">
        <v>0.85789216882166386</v>
      </c>
      <c r="G16" s="3">
        <v>63294</v>
      </c>
      <c r="H16" s="3">
        <v>68054</v>
      </c>
      <c r="I16" s="3">
        <v>8198</v>
      </c>
      <c r="J16" s="3">
        <v>7033</v>
      </c>
      <c r="K16" s="3">
        <v>70327</v>
      </c>
      <c r="L16" s="11">
        <v>0.92229712007553899</v>
      </c>
      <c r="M16" s="3"/>
      <c r="N16" s="5" t="s">
        <v>4</v>
      </c>
    </row>
    <row r="17" spans="1:16" x14ac:dyDescent="0.25">
      <c r="A17">
        <v>2017</v>
      </c>
      <c r="B17" t="s">
        <v>20</v>
      </c>
      <c r="D17" s="3">
        <v>76252</v>
      </c>
      <c r="E17" s="4">
        <v>0.8380281690140845</v>
      </c>
      <c r="F17" s="4">
        <v>0.1421078311783362</v>
      </c>
      <c r="G17" s="3">
        <v>4760</v>
      </c>
      <c r="H17" s="3">
        <v>68054</v>
      </c>
      <c r="I17" s="3">
        <v>8198</v>
      </c>
      <c r="J17" s="3">
        <v>1165</v>
      </c>
      <c r="K17" s="3">
        <v>5925</v>
      </c>
      <c r="L17" s="11">
        <v>7.7702879924460996E-2</v>
      </c>
      <c r="M17" s="3"/>
      <c r="N17" t="s">
        <v>33</v>
      </c>
    </row>
    <row r="18" spans="1:16" x14ac:dyDescent="0.25">
      <c r="A18">
        <v>2018</v>
      </c>
      <c r="B18" t="s">
        <v>2</v>
      </c>
      <c r="D18" s="3">
        <v>77711</v>
      </c>
      <c r="E18" s="4">
        <v>0.90178736473900489</v>
      </c>
      <c r="F18" s="4">
        <v>0.8627113168945838</v>
      </c>
      <c r="G18" s="3">
        <v>63420</v>
      </c>
      <c r="H18" s="3">
        <v>68424</v>
      </c>
      <c r="I18" s="3">
        <v>9287</v>
      </c>
      <c r="J18" s="3">
        <v>8012</v>
      </c>
      <c r="K18" s="3">
        <v>71432</v>
      </c>
      <c r="L18" s="11">
        <v>0.91920062796772661</v>
      </c>
      <c r="M18" s="3"/>
      <c r="N18" t="s">
        <v>7</v>
      </c>
    </row>
    <row r="19" spans="1:16" x14ac:dyDescent="0.25">
      <c r="A19">
        <v>2018</v>
      </c>
      <c r="B19" t="s">
        <v>20</v>
      </c>
      <c r="D19" s="3">
        <v>77711</v>
      </c>
      <c r="E19" s="4">
        <v>0.84455696202531649</v>
      </c>
      <c r="F19" s="4">
        <v>0.1372886831054162</v>
      </c>
      <c r="G19" s="3">
        <v>5004</v>
      </c>
      <c r="H19" s="3">
        <v>68424</v>
      </c>
      <c r="I19" s="3">
        <v>9287</v>
      </c>
      <c r="J19" s="3">
        <v>1275</v>
      </c>
      <c r="K19" s="3">
        <v>6279</v>
      </c>
      <c r="L19" s="11">
        <v>8.0799372032273428E-2</v>
      </c>
      <c r="M19" s="3"/>
      <c r="N19" t="s">
        <v>10</v>
      </c>
    </row>
    <row r="20" spans="1:16" x14ac:dyDescent="0.25">
      <c r="A20">
        <v>2019</v>
      </c>
      <c r="B20" t="s">
        <v>2</v>
      </c>
      <c r="D20" s="3">
        <v>79500</v>
      </c>
      <c r="E20" s="4">
        <v>0.9142961137865383</v>
      </c>
      <c r="F20" s="4">
        <v>0.85589171974522293</v>
      </c>
      <c r="G20" s="3">
        <v>65310.000000000007</v>
      </c>
      <c r="H20" s="3">
        <v>70708</v>
      </c>
      <c r="I20" s="3">
        <v>8792</v>
      </c>
      <c r="J20" s="3">
        <v>7525</v>
      </c>
      <c r="K20" s="3">
        <v>72835</v>
      </c>
      <c r="L20" s="11">
        <v>0.91616352201257867</v>
      </c>
      <c r="M20" s="3"/>
    </row>
    <row r="21" spans="1:16" x14ac:dyDescent="0.25">
      <c r="A21">
        <v>2019</v>
      </c>
      <c r="B21" t="s">
        <v>20</v>
      </c>
      <c r="D21" s="3">
        <v>79500</v>
      </c>
      <c r="E21" s="4">
        <v>0.85969103360407706</v>
      </c>
      <c r="F21" s="4">
        <v>0.14410828025477709</v>
      </c>
      <c r="G21" s="3">
        <v>5398</v>
      </c>
      <c r="H21" s="3">
        <v>70708</v>
      </c>
      <c r="I21" s="3">
        <v>8792</v>
      </c>
      <c r="J21" s="3">
        <v>1267</v>
      </c>
      <c r="K21" s="3">
        <v>6665</v>
      </c>
      <c r="L21" s="11">
        <v>8.3836477987421387E-2</v>
      </c>
      <c r="M21" s="3"/>
      <c r="N21" s="10" t="s">
        <v>34</v>
      </c>
    </row>
    <row r="22" spans="1:16" x14ac:dyDescent="0.25">
      <c r="A22">
        <v>2020</v>
      </c>
      <c r="B22" t="s">
        <v>2</v>
      </c>
      <c r="D22" s="3">
        <v>79845</v>
      </c>
      <c r="E22" s="4">
        <v>0.91064735360746896</v>
      </c>
      <c r="F22" s="4">
        <v>0.84694656488549613</v>
      </c>
      <c r="G22" s="3">
        <v>66327</v>
      </c>
      <c r="H22" s="3">
        <v>71985</v>
      </c>
      <c r="I22" s="3">
        <v>7860</v>
      </c>
      <c r="J22" s="3">
        <v>6657</v>
      </c>
      <c r="K22" s="3">
        <v>72984</v>
      </c>
      <c r="L22" s="11">
        <v>0.91407101258688706</v>
      </c>
      <c r="M22" s="3"/>
      <c r="O22" t="s">
        <v>38</v>
      </c>
      <c r="P22" t="s">
        <v>37</v>
      </c>
    </row>
    <row r="23" spans="1:16" x14ac:dyDescent="0.25">
      <c r="A23">
        <v>2020</v>
      </c>
      <c r="B23" t="s">
        <v>20</v>
      </c>
      <c r="D23" s="3">
        <v>79845</v>
      </c>
      <c r="E23" s="4">
        <v>0.84891222805701427</v>
      </c>
      <c r="F23" s="4">
        <v>0.15305343511450381</v>
      </c>
      <c r="G23" s="3">
        <v>5658</v>
      </c>
      <c r="H23" s="3">
        <v>71985</v>
      </c>
      <c r="I23" s="3">
        <v>7860</v>
      </c>
      <c r="J23" s="3">
        <v>1203</v>
      </c>
      <c r="K23" s="3">
        <v>6861</v>
      </c>
      <c r="L23" s="11">
        <v>8.5928987413112903E-2</v>
      </c>
      <c r="M23" s="3"/>
      <c r="N23" t="s">
        <v>35</v>
      </c>
      <c r="O23" s="3">
        <f>$J$43</f>
        <v>3343.1202237286034</v>
      </c>
      <c r="P23" s="4">
        <f>$O$23/$O$29</f>
        <v>3.8257601554621948E-2</v>
      </c>
    </row>
    <row r="24" spans="1:16" x14ac:dyDescent="0.25">
      <c r="A24">
        <v>2021</v>
      </c>
      <c r="B24" t="s">
        <v>2</v>
      </c>
      <c r="D24" s="3">
        <v>81198</v>
      </c>
      <c r="E24" s="4">
        <v>0.909637728817275</v>
      </c>
      <c r="F24" s="4">
        <v>0.8300794551645857</v>
      </c>
      <c r="G24" s="3">
        <v>66389</v>
      </c>
      <c r="H24" s="3">
        <v>72388</v>
      </c>
      <c r="I24" s="3">
        <v>8810</v>
      </c>
      <c r="J24" s="3">
        <v>7313</v>
      </c>
      <c r="K24" s="3">
        <v>73702</v>
      </c>
      <c r="L24" s="11">
        <v>0.90768245523288749</v>
      </c>
      <c r="M24" s="3"/>
      <c r="N24" t="s">
        <v>36</v>
      </c>
      <c r="O24" s="3">
        <f>$G$43</f>
        <v>19670.090906896708</v>
      </c>
      <c r="P24" s="4">
        <f>$O$24/$O$29</f>
        <v>0.22509824657754737</v>
      </c>
    </row>
    <row r="25" spans="1:16" x14ac:dyDescent="0.25">
      <c r="A25">
        <v>2021</v>
      </c>
      <c r="B25" t="s">
        <v>20</v>
      </c>
      <c r="D25" s="3">
        <v>81198</v>
      </c>
      <c r="E25" s="4">
        <v>0.87436233785162509</v>
      </c>
      <c r="F25" s="4">
        <v>0.1699205448354143</v>
      </c>
      <c r="G25" s="3">
        <v>5999</v>
      </c>
      <c r="H25" s="3">
        <v>72388</v>
      </c>
      <c r="I25" s="3">
        <v>8810</v>
      </c>
      <c r="J25" s="3">
        <v>1497</v>
      </c>
      <c r="K25" s="3">
        <v>7496</v>
      </c>
      <c r="L25" s="11">
        <v>9.2317544767112486E-2</v>
      </c>
      <c r="M25" s="3"/>
      <c r="N25" t="s">
        <v>42</v>
      </c>
      <c r="O25" s="3">
        <f>SUM($O$23:$O$24)</f>
        <v>23013.211130625314</v>
      </c>
      <c r="P25" s="4">
        <f>$O$25/$O$29</f>
        <v>0.26335584813216933</v>
      </c>
    </row>
    <row r="26" spans="1:16" x14ac:dyDescent="0.25">
      <c r="A26">
        <v>2022</v>
      </c>
      <c r="B26" t="s">
        <v>2</v>
      </c>
      <c r="D26" s="3">
        <v>81739</v>
      </c>
      <c r="E26" s="4">
        <v>0.89327290982605623</v>
      </c>
      <c r="F26" s="4">
        <v>0.81772073284339097</v>
      </c>
      <c r="G26" s="3">
        <v>65836</v>
      </c>
      <c r="H26" s="3">
        <v>72078</v>
      </c>
      <c r="I26" s="3">
        <v>9661</v>
      </c>
      <c r="J26" s="3">
        <v>7900</v>
      </c>
      <c r="K26" s="3">
        <v>73736</v>
      </c>
      <c r="L26" s="11">
        <v>0.90209080120872531</v>
      </c>
      <c r="M26" s="3"/>
      <c r="N26" t="s">
        <v>39</v>
      </c>
      <c r="O26" s="3">
        <f>$J$42</f>
        <v>5273.1690126853227</v>
      </c>
      <c r="P26" s="4">
        <f>$O$26/$O$29</f>
        <v>6.0344464307805754E-2</v>
      </c>
    </row>
    <row r="27" spans="1:16" x14ac:dyDescent="0.25">
      <c r="A27">
        <v>2022</v>
      </c>
      <c r="B27" t="s">
        <v>20</v>
      </c>
      <c r="D27" s="3">
        <v>81739</v>
      </c>
      <c r="E27" s="4">
        <v>0.83271077908217717</v>
      </c>
      <c r="F27" s="4">
        <v>0.18227926715660911</v>
      </c>
      <c r="G27" s="3">
        <v>6242</v>
      </c>
      <c r="H27" s="3">
        <v>72078</v>
      </c>
      <c r="I27" s="3">
        <v>9661</v>
      </c>
      <c r="J27" s="3">
        <v>1761</v>
      </c>
      <c r="K27" s="3">
        <v>8003</v>
      </c>
      <c r="L27" s="11">
        <v>9.7909198791274674E-2</v>
      </c>
      <c r="M27" s="3"/>
      <c r="N27" t="s">
        <v>40</v>
      </c>
      <c r="O27" s="3">
        <f>$G$42</f>
        <v>59098.089553659098</v>
      </c>
      <c r="P27" s="4">
        <f>$O$27/$O$29</f>
        <v>0.67629968756002501</v>
      </c>
    </row>
    <row r="28" spans="1:16" x14ac:dyDescent="0.25">
      <c r="A28">
        <v>2023</v>
      </c>
      <c r="B28" t="s">
        <v>2</v>
      </c>
      <c r="C28" t="s">
        <v>3</v>
      </c>
      <c r="D28" s="3">
        <v>82117.287878787844</v>
      </c>
      <c r="E28" s="4">
        <v>0.90544535778777324</v>
      </c>
      <c r="F28" s="4">
        <v>0.61199999999999999</v>
      </c>
      <c r="G28" s="3">
        <f>K26*E28</f>
        <v>66763.91890183925</v>
      </c>
      <c r="H28" s="3">
        <f>G28+G29</f>
        <v>74010.198100214795</v>
      </c>
      <c r="I28" s="3">
        <f t="shared" ref="I28:I43" si="0">D28-H28</f>
        <v>8107.0897785730485</v>
      </c>
      <c r="J28" s="3">
        <f t="shared" ref="J28:J43" si="1">I28*F28</f>
        <v>4961.538944486706</v>
      </c>
      <c r="K28" s="3">
        <f t="shared" ref="K28:K43" si="2">J28+G28</f>
        <v>71725.457846325953</v>
      </c>
      <c r="L28" s="11">
        <f t="shared" ref="L28:L43" si="3">K28/D28</f>
        <v>0.87345137301902709</v>
      </c>
      <c r="M28" s="3"/>
      <c r="N28" t="s">
        <v>43</v>
      </c>
      <c r="O28" s="3">
        <f>SUM($O$26:$O$27)</f>
        <v>64371.258566344419</v>
      </c>
      <c r="P28" s="4">
        <f>$O$28/$O$29</f>
        <v>0.73664415186783072</v>
      </c>
    </row>
    <row r="29" spans="1:16" x14ac:dyDescent="0.25">
      <c r="A29">
        <v>2023</v>
      </c>
      <c r="B29" t="s">
        <v>20</v>
      </c>
      <c r="C29" t="s">
        <v>3</v>
      </c>
      <c r="D29" s="3">
        <v>82117.287878787844</v>
      </c>
      <c r="E29" s="4">
        <v>0.90544535778777324</v>
      </c>
      <c r="F29" s="4">
        <v>0.38800000000000001</v>
      </c>
      <c r="G29" s="3">
        <f t="shared" ref="G29:G43" si="4">K27*E29</f>
        <v>7246.2791983755496</v>
      </c>
      <c r="H29" s="3">
        <f t="shared" ref="H29" si="5">G29+G28</f>
        <v>74010.198100214795</v>
      </c>
      <c r="I29" s="3">
        <f t="shared" si="0"/>
        <v>8107.0897785730485</v>
      </c>
      <c r="J29" s="3">
        <f t="shared" si="1"/>
        <v>3145.550834086343</v>
      </c>
      <c r="K29" s="3">
        <f t="shared" si="2"/>
        <v>10391.830032461892</v>
      </c>
      <c r="L29" s="11">
        <f t="shared" si="3"/>
        <v>0.12654862698097291</v>
      </c>
      <c r="M29" s="3"/>
      <c r="N29" t="s">
        <v>41</v>
      </c>
      <c r="O29" s="3">
        <f>SUM($O$25,$O$28)</f>
        <v>87384.469696969725</v>
      </c>
      <c r="P29" s="11">
        <f>$O$29/$O$29</f>
        <v>1</v>
      </c>
    </row>
    <row r="30" spans="1:16" x14ac:dyDescent="0.25">
      <c r="A30">
        <v>2024</v>
      </c>
      <c r="B30" t="s">
        <v>2</v>
      </c>
      <c r="C30" t="s">
        <v>3</v>
      </c>
      <c r="D30" s="3">
        <v>82869.742424242198</v>
      </c>
      <c r="E30" s="4">
        <v>0.90598561419008661</v>
      </c>
      <c r="F30" s="4">
        <v>0.61199999999999999</v>
      </c>
      <c r="G30" s="3">
        <f t="shared" si="4"/>
        <v>64982.232979968787</v>
      </c>
      <c r="H30" s="3">
        <f t="shared" ref="H30" si="6">G30+G31</f>
        <v>74397.081494487764</v>
      </c>
      <c r="I30" s="3">
        <f t="shared" si="0"/>
        <v>8472.6609297544346</v>
      </c>
      <c r="J30" s="3">
        <f t="shared" si="1"/>
        <v>5185.2684890097134</v>
      </c>
      <c r="K30" s="3">
        <f t="shared" si="2"/>
        <v>70167.501468978502</v>
      </c>
      <c r="L30" s="11">
        <f t="shared" si="3"/>
        <v>0.8467204001885752</v>
      </c>
      <c r="M30" s="3"/>
    </row>
    <row r="31" spans="1:16" x14ac:dyDescent="0.25">
      <c r="A31">
        <v>2024</v>
      </c>
      <c r="B31" t="s">
        <v>20</v>
      </c>
      <c r="C31" t="s">
        <v>3</v>
      </c>
      <c r="D31" s="3">
        <v>82869.742424242198</v>
      </c>
      <c r="E31" s="4">
        <v>0.90598561419008661</v>
      </c>
      <c r="F31" s="4">
        <v>0.38800000000000001</v>
      </c>
      <c r="G31" s="3">
        <f t="shared" si="4"/>
        <v>9414.8485145189752</v>
      </c>
      <c r="H31" s="3">
        <f t="shared" ref="H31" si="7">G31+G30</f>
        <v>74397.081494487764</v>
      </c>
      <c r="I31" s="3">
        <f t="shared" si="0"/>
        <v>8472.6609297544346</v>
      </c>
      <c r="J31" s="3">
        <f t="shared" si="1"/>
        <v>3287.3924407447207</v>
      </c>
      <c r="K31" s="3">
        <f t="shared" si="2"/>
        <v>12702.240955263696</v>
      </c>
      <c r="L31" s="11">
        <f t="shared" si="3"/>
        <v>0.1532795998114248</v>
      </c>
      <c r="M31" s="3"/>
    </row>
    <row r="32" spans="1:16" x14ac:dyDescent="0.25">
      <c r="A32">
        <v>2025</v>
      </c>
      <c r="B32" t="s">
        <v>2</v>
      </c>
      <c r="C32" t="s">
        <v>3</v>
      </c>
      <c r="D32" s="3">
        <v>83622.196969696786</v>
      </c>
      <c r="E32" s="4">
        <v>0.90652587059239997</v>
      </c>
      <c r="F32" s="4">
        <v>0.61199999999999999</v>
      </c>
      <c r="G32" s="3">
        <f t="shared" si="4"/>
        <v>63608.65535645924</v>
      </c>
      <c r="H32" s="3">
        <f t="shared" ref="H32" si="8">G32+G33</f>
        <v>75123.565396904101</v>
      </c>
      <c r="I32" s="3">
        <f t="shared" si="0"/>
        <v>8498.6315727926849</v>
      </c>
      <c r="J32" s="3">
        <f t="shared" si="1"/>
        <v>5201.1625225491234</v>
      </c>
      <c r="K32" s="3">
        <f t="shared" si="2"/>
        <v>68809.817879008362</v>
      </c>
      <c r="L32" s="11">
        <f t="shared" si="3"/>
        <v>0.82286546362736479</v>
      </c>
      <c r="M32" s="3"/>
    </row>
    <row r="33" spans="1:14" x14ac:dyDescent="0.25">
      <c r="A33">
        <v>2025</v>
      </c>
      <c r="B33" t="s">
        <v>20</v>
      </c>
      <c r="C33" t="s">
        <v>3</v>
      </c>
      <c r="D33" s="3">
        <v>83622.196969696786</v>
      </c>
      <c r="E33" s="4">
        <v>0.90652587059239997</v>
      </c>
      <c r="F33" s="4">
        <v>0.38800000000000001</v>
      </c>
      <c r="G33" s="3">
        <f t="shared" si="4"/>
        <v>11514.91004044486</v>
      </c>
      <c r="H33" s="3">
        <f t="shared" ref="H33" si="9">G33+G32</f>
        <v>75123.565396904101</v>
      </c>
      <c r="I33" s="3">
        <f t="shared" si="0"/>
        <v>8498.6315727926849</v>
      </c>
      <c r="J33" s="3">
        <f t="shared" si="1"/>
        <v>3297.4690502435619</v>
      </c>
      <c r="K33" s="3">
        <f t="shared" si="2"/>
        <v>14812.379090688422</v>
      </c>
      <c r="L33" s="11">
        <f t="shared" si="3"/>
        <v>0.17713453637263524</v>
      </c>
      <c r="M33" s="3"/>
    </row>
    <row r="34" spans="1:14" x14ac:dyDescent="0.25">
      <c r="A34">
        <v>2026</v>
      </c>
      <c r="B34" t="s">
        <v>2</v>
      </c>
      <c r="C34" t="s">
        <v>3</v>
      </c>
      <c r="D34" s="3">
        <v>84374.651515151374</v>
      </c>
      <c r="E34" s="4">
        <v>0.90706612699471334</v>
      </c>
      <c r="F34" s="4">
        <v>0.61199999999999999</v>
      </c>
      <c r="G34" s="3">
        <f t="shared" si="4"/>
        <v>62415.055002723697</v>
      </c>
      <c r="H34" s="3">
        <f t="shared" ref="H34" si="10">G34+G35</f>
        <v>75850.862336091915</v>
      </c>
      <c r="I34" s="3">
        <f t="shared" si="0"/>
        <v>8523.7891790594585</v>
      </c>
      <c r="J34" s="3">
        <f t="shared" si="1"/>
        <v>5216.5589775843882</v>
      </c>
      <c r="K34" s="3">
        <f t="shared" si="2"/>
        <v>67631.613980308088</v>
      </c>
      <c r="L34" s="11">
        <f t="shared" si="3"/>
        <v>0.80156318000511451</v>
      </c>
      <c r="M34" s="3"/>
    </row>
    <row r="35" spans="1:14" x14ac:dyDescent="0.25">
      <c r="A35">
        <v>2026</v>
      </c>
      <c r="B35" t="s">
        <v>20</v>
      </c>
      <c r="C35" t="s">
        <v>3</v>
      </c>
      <c r="D35" s="3">
        <v>84374.651515151374</v>
      </c>
      <c r="E35" s="4">
        <v>0.90706612699471334</v>
      </c>
      <c r="F35" s="4">
        <v>0.38800000000000001</v>
      </c>
      <c r="G35" s="3">
        <f t="shared" si="4"/>
        <v>13435.80733336822</v>
      </c>
      <c r="H35" s="3">
        <f t="shared" ref="H35" si="11">G35+G34</f>
        <v>75850.862336091915</v>
      </c>
      <c r="I35" s="3">
        <f t="shared" si="0"/>
        <v>8523.7891790594585</v>
      </c>
      <c r="J35" s="3">
        <f t="shared" si="1"/>
        <v>3307.2302014750699</v>
      </c>
      <c r="K35" s="3">
        <f t="shared" si="2"/>
        <v>16743.03753484329</v>
      </c>
      <c r="L35" s="11">
        <f t="shared" si="3"/>
        <v>0.19843681999488555</v>
      </c>
      <c r="M35" s="3"/>
    </row>
    <row r="36" spans="1:14" x14ac:dyDescent="0.25">
      <c r="A36">
        <v>2027</v>
      </c>
      <c r="B36" t="s">
        <v>2</v>
      </c>
      <c r="C36" t="s">
        <v>3</v>
      </c>
      <c r="D36" s="3">
        <v>85127.106060605962</v>
      </c>
      <c r="E36" s="4">
        <v>0.90760638339702659</v>
      </c>
      <c r="F36" s="4">
        <v>0.61199999999999999</v>
      </c>
      <c r="G36" s="3">
        <f t="shared" si="4"/>
        <v>61382.884567971203</v>
      </c>
      <c r="H36" s="3">
        <f t="shared" ref="H36" si="12">G36+G37</f>
        <v>76578.972312050988</v>
      </c>
      <c r="I36" s="3">
        <f t="shared" si="0"/>
        <v>8548.1337485549739</v>
      </c>
      <c r="J36" s="3">
        <f t="shared" si="1"/>
        <v>5231.4578541156443</v>
      </c>
      <c r="K36" s="3">
        <f t="shared" si="2"/>
        <v>66614.342422086847</v>
      </c>
      <c r="L36" s="11">
        <f t="shared" si="3"/>
        <v>0.78252798086030306</v>
      </c>
      <c r="M36" s="3"/>
      <c r="N36">
        <f>19.3/39.7</f>
        <v>0.48614609571788414</v>
      </c>
    </row>
    <row r="37" spans="1:14" x14ac:dyDescent="0.25">
      <c r="A37">
        <v>2027</v>
      </c>
      <c r="B37" t="s">
        <v>20</v>
      </c>
      <c r="C37" t="s">
        <v>3</v>
      </c>
      <c r="D37" s="3">
        <v>85127.106060605962</v>
      </c>
      <c r="E37" s="4">
        <v>0.90760638339702659</v>
      </c>
      <c r="F37" s="4">
        <v>0.38800000000000001</v>
      </c>
      <c r="G37" s="3">
        <f t="shared" si="4"/>
        <v>15196.087744079787</v>
      </c>
      <c r="H37" s="3">
        <f t="shared" ref="H37" si="13">G37+G36</f>
        <v>76578.972312050988</v>
      </c>
      <c r="I37" s="3">
        <f t="shared" si="0"/>
        <v>8548.1337485549739</v>
      </c>
      <c r="J37" s="3">
        <f t="shared" si="1"/>
        <v>3316.67589443933</v>
      </c>
      <c r="K37" s="3">
        <f t="shared" si="2"/>
        <v>18512.763638519118</v>
      </c>
      <c r="L37" s="11">
        <f t="shared" si="3"/>
        <v>0.21747201913969702</v>
      </c>
      <c r="M37" s="3"/>
    </row>
    <row r="38" spans="1:14" x14ac:dyDescent="0.25">
      <c r="A38">
        <v>2028</v>
      </c>
      <c r="B38" t="s">
        <v>2</v>
      </c>
      <c r="C38" t="s">
        <v>3</v>
      </c>
      <c r="D38" s="3">
        <v>85879.56060606055</v>
      </c>
      <c r="E38" s="4">
        <v>0.90814663979933996</v>
      </c>
      <c r="F38" s="4">
        <v>0.61199999999999999</v>
      </c>
      <c r="G38" s="3">
        <f t="shared" si="4"/>
        <v>60495.591233060797</v>
      </c>
      <c r="H38" s="3">
        <f t="shared" ref="H38" si="14">G38+G39</f>
        <v>77307.895324781333</v>
      </c>
      <c r="I38" s="3">
        <f t="shared" si="0"/>
        <v>8571.6652812792163</v>
      </c>
      <c r="J38" s="3">
        <f t="shared" si="1"/>
        <v>5245.8591521428807</v>
      </c>
      <c r="K38" s="3">
        <f t="shared" si="2"/>
        <v>65741.450385203672</v>
      </c>
      <c r="L38" s="11">
        <f t="shared" si="3"/>
        <v>0.7655075307938205</v>
      </c>
      <c r="M38" s="3"/>
    </row>
    <row r="39" spans="1:14" x14ac:dyDescent="0.25">
      <c r="A39">
        <v>2028</v>
      </c>
      <c r="B39" t="s">
        <v>20</v>
      </c>
      <c r="C39" t="s">
        <v>3</v>
      </c>
      <c r="D39" s="3">
        <v>85879.56060606055</v>
      </c>
      <c r="E39" s="4">
        <v>0.90814663979933996</v>
      </c>
      <c r="F39" s="4">
        <v>0.38800000000000001</v>
      </c>
      <c r="G39" s="3">
        <f t="shared" si="4"/>
        <v>16812.30409172054</v>
      </c>
      <c r="H39" s="3">
        <f t="shared" ref="H39" si="15">G39+G38</f>
        <v>77307.895324781333</v>
      </c>
      <c r="I39" s="3">
        <f t="shared" si="0"/>
        <v>8571.6652812792163</v>
      </c>
      <c r="J39" s="3">
        <f t="shared" si="1"/>
        <v>3325.806129136336</v>
      </c>
      <c r="K39" s="3">
        <f t="shared" si="2"/>
        <v>20138.110220856877</v>
      </c>
      <c r="L39" s="11">
        <f t="shared" si="3"/>
        <v>0.23449246920617947</v>
      </c>
      <c r="M39" s="3"/>
    </row>
    <row r="40" spans="1:14" x14ac:dyDescent="0.25">
      <c r="A40">
        <v>2029</v>
      </c>
      <c r="B40" t="s">
        <v>2</v>
      </c>
      <c r="C40" t="s">
        <v>3</v>
      </c>
      <c r="D40" s="3">
        <v>86632.015151515137</v>
      </c>
      <c r="E40" s="4">
        <v>0.90868689620165333</v>
      </c>
      <c r="F40" s="4">
        <v>0.61199999999999999</v>
      </c>
      <c r="G40" s="3">
        <f t="shared" si="4"/>
        <v>59738.394502325711</v>
      </c>
      <c r="H40" s="3">
        <f t="shared" ref="H40" si="16">G40+G41</f>
        <v>78037.631374282937</v>
      </c>
      <c r="I40" s="3">
        <f t="shared" si="0"/>
        <v>8594.3837772322004</v>
      </c>
      <c r="J40" s="3">
        <f t="shared" si="1"/>
        <v>5259.7628716661065</v>
      </c>
      <c r="K40" s="3">
        <f t="shared" si="2"/>
        <v>64998.157373991817</v>
      </c>
      <c r="L40" s="11">
        <f t="shared" si="3"/>
        <v>0.75027871925076695</v>
      </c>
      <c r="M40" s="3"/>
    </row>
    <row r="41" spans="1:14" x14ac:dyDescent="0.25">
      <c r="A41">
        <v>2029</v>
      </c>
      <c r="B41" t="s">
        <v>20</v>
      </c>
      <c r="C41" t="s">
        <v>3</v>
      </c>
      <c r="D41" s="3">
        <v>86632.015151515137</v>
      </c>
      <c r="E41" s="4">
        <v>0.90868689620165333</v>
      </c>
      <c r="F41" s="4">
        <v>0.38800000000000001</v>
      </c>
      <c r="G41" s="3">
        <f t="shared" si="4"/>
        <v>18299.236871957226</v>
      </c>
      <c r="H41" s="3">
        <f t="shared" ref="H41" si="17">G41+G40</f>
        <v>78037.631374282937</v>
      </c>
      <c r="I41" s="3">
        <f t="shared" si="0"/>
        <v>8594.3837772322004</v>
      </c>
      <c r="J41" s="3">
        <f t="shared" si="1"/>
        <v>3334.6209055660938</v>
      </c>
      <c r="K41" s="3">
        <f t="shared" si="2"/>
        <v>21633.857777523321</v>
      </c>
      <c r="L41" s="11">
        <f t="shared" si="3"/>
        <v>0.24972128074923303</v>
      </c>
      <c r="M41" s="3"/>
    </row>
    <row r="42" spans="1:14" x14ac:dyDescent="0.25">
      <c r="A42">
        <v>2030</v>
      </c>
      <c r="B42" t="s">
        <v>2</v>
      </c>
      <c r="C42" t="s">
        <v>3</v>
      </c>
      <c r="D42" s="3">
        <v>87384.469696969725</v>
      </c>
      <c r="E42" s="8">
        <v>0.90922715260396669</v>
      </c>
      <c r="F42" s="8">
        <v>0.61199999999999999</v>
      </c>
      <c r="G42" s="3">
        <f t="shared" si="4"/>
        <v>59098.089553659098</v>
      </c>
      <c r="H42" s="3">
        <f t="shared" ref="H42" si="18">G42+G43</f>
        <v>78768.180460555799</v>
      </c>
      <c r="I42" s="3">
        <f t="shared" si="0"/>
        <v>8616.2892364139261</v>
      </c>
      <c r="J42" s="3">
        <f t="shared" si="1"/>
        <v>5273.1690126853227</v>
      </c>
      <c r="K42" s="3">
        <f t="shared" si="2"/>
        <v>64371.258566344419</v>
      </c>
      <c r="L42" s="11">
        <f t="shared" si="3"/>
        <v>0.73664415186783072</v>
      </c>
      <c r="M42" s="3"/>
    </row>
    <row r="43" spans="1:14" x14ac:dyDescent="0.25">
      <c r="A43">
        <v>2030</v>
      </c>
      <c r="B43" t="s">
        <v>20</v>
      </c>
      <c r="C43" t="s">
        <v>3</v>
      </c>
      <c r="D43" s="3">
        <v>87384.469696969725</v>
      </c>
      <c r="E43" s="8">
        <v>0.90922715260396669</v>
      </c>
      <c r="F43" s="8">
        <v>0.38800000000000001</v>
      </c>
      <c r="G43" s="3">
        <f t="shared" si="4"/>
        <v>19670.090906896708</v>
      </c>
      <c r="H43" s="3">
        <f t="shared" ref="H43" si="19">G43+G42</f>
        <v>78768.180460555799</v>
      </c>
      <c r="I43" s="3">
        <f t="shared" si="0"/>
        <v>8616.2892364139261</v>
      </c>
      <c r="J43" s="3">
        <f t="shared" si="1"/>
        <v>3343.1202237286034</v>
      </c>
      <c r="K43" s="3">
        <f t="shared" si="2"/>
        <v>23013.211130625314</v>
      </c>
      <c r="L43" s="11">
        <f t="shared" si="3"/>
        <v>0.26335584813216933</v>
      </c>
      <c r="M43" s="3"/>
    </row>
    <row r="45" spans="1:14" x14ac:dyDescent="0.25">
      <c r="G45" s="8"/>
      <c r="H45" t="s">
        <v>52</v>
      </c>
      <c r="I45" t="s">
        <v>49</v>
      </c>
      <c r="J45" t="s">
        <v>53</v>
      </c>
      <c r="K45" t="s">
        <v>47</v>
      </c>
    </row>
    <row r="46" spans="1:14" x14ac:dyDescent="0.25">
      <c r="C46" t="s">
        <v>44</v>
      </c>
      <c r="D46" t="s">
        <v>45</v>
      </c>
      <c r="G46">
        <v>2012</v>
      </c>
      <c r="H46" s="4">
        <v>1.0818768740376563E-2</v>
      </c>
      <c r="I46" s="4">
        <v>5.9766606337286261E-2</v>
      </c>
      <c r="J46" s="4">
        <v>9.813879359247954E-2</v>
      </c>
      <c r="K46" s="4">
        <v>0.83127583132985761</v>
      </c>
    </row>
    <row r="47" spans="1:14" x14ac:dyDescent="0.25">
      <c r="A47">
        <v>2012</v>
      </c>
      <c r="B47" t="s">
        <v>50</v>
      </c>
      <c r="C47" s="11">
        <f>J6/D6</f>
        <v>9.813879359247954E-2</v>
      </c>
      <c r="D47" s="11">
        <f>G6/D6</f>
        <v>0.83127583132985761</v>
      </c>
      <c r="G47">
        <v>2013</v>
      </c>
      <c r="H47" s="4">
        <v>1.1070654065486869E-2</v>
      </c>
      <c r="I47" s="4">
        <v>5.9918074482610904E-2</v>
      </c>
      <c r="J47" s="4">
        <v>9.836416695670798E-2</v>
      </c>
      <c r="K47" s="4">
        <v>0.83064710449519419</v>
      </c>
    </row>
    <row r="48" spans="1:14" x14ac:dyDescent="0.25">
      <c r="A48">
        <v>2012</v>
      </c>
      <c r="B48" t="s">
        <v>51</v>
      </c>
      <c r="C48" s="11">
        <f t="shared" ref="C48:C84" si="20">J7/D7</f>
        <v>1.0818768740376563E-2</v>
      </c>
      <c r="D48" s="11">
        <f t="shared" ref="D48:D84" si="21">G7/D7</f>
        <v>5.9766606337286261E-2</v>
      </c>
      <c r="G48">
        <v>2014</v>
      </c>
      <c r="H48" s="4">
        <v>1.3489457652597018E-2</v>
      </c>
      <c r="I48" s="4">
        <v>5.8876274114218655E-2</v>
      </c>
      <c r="J48" s="4">
        <v>0.10320819652676134</v>
      </c>
      <c r="K48" s="4">
        <v>0.82442607170642301</v>
      </c>
    </row>
    <row r="49" spans="1:11" x14ac:dyDescent="0.25">
      <c r="A49">
        <v>2013</v>
      </c>
      <c r="B49" t="s">
        <v>50</v>
      </c>
      <c r="C49" s="11">
        <f t="shared" si="20"/>
        <v>9.836416695670798E-2</v>
      </c>
      <c r="D49" s="11">
        <f t="shared" si="21"/>
        <v>0.83064710449519419</v>
      </c>
      <c r="G49">
        <v>2015</v>
      </c>
      <c r="H49" s="4">
        <v>1.3689451765045916E-2</v>
      </c>
      <c r="I49" s="4">
        <v>5.9671295505603218E-2</v>
      </c>
      <c r="J49" s="4">
        <v>9.9058029086800586E-2</v>
      </c>
      <c r="K49" s="4">
        <v>0.82758122364255027</v>
      </c>
    </row>
    <row r="50" spans="1:11" x14ac:dyDescent="0.25">
      <c r="A50">
        <v>2013</v>
      </c>
      <c r="B50" t="s">
        <v>51</v>
      </c>
      <c r="C50" s="11">
        <f t="shared" si="20"/>
        <v>1.1070654065486869E-2</v>
      </c>
      <c r="D50" s="11">
        <f t="shared" si="21"/>
        <v>5.9918074482610904E-2</v>
      </c>
      <c r="G50">
        <v>2016</v>
      </c>
      <c r="H50" s="4">
        <v>1.3916709215401333E-2</v>
      </c>
      <c r="I50" s="4">
        <v>6.0445387062566275E-2</v>
      </c>
      <c r="J50" s="4">
        <v>9.4733121244255925E-2</v>
      </c>
      <c r="K50" s="4">
        <v>0.83090478247777644</v>
      </c>
    </row>
    <row r="51" spans="1:11" x14ac:dyDescent="0.25">
      <c r="A51">
        <v>2014</v>
      </c>
      <c r="B51" t="s">
        <v>50</v>
      </c>
      <c r="C51" s="11">
        <f t="shared" si="20"/>
        <v>0.10320819652676134</v>
      </c>
      <c r="D51" s="11">
        <f t="shared" si="21"/>
        <v>0.82442607170642301</v>
      </c>
      <c r="G51">
        <v>2017</v>
      </c>
      <c r="H51" s="4">
        <v>1.5278287782615538E-2</v>
      </c>
      <c r="I51" s="4">
        <v>6.242459214184546E-2</v>
      </c>
      <c r="J51" s="4">
        <v>9.2233646330588046E-2</v>
      </c>
      <c r="K51" s="4">
        <v>0.83006347374495093</v>
      </c>
    </row>
    <row r="52" spans="1:11" x14ac:dyDescent="0.25">
      <c r="A52">
        <v>2014</v>
      </c>
      <c r="B52" t="s">
        <v>51</v>
      </c>
      <c r="C52" s="11">
        <f t="shared" si="20"/>
        <v>1.3489457652597018E-2</v>
      </c>
      <c r="D52" s="11">
        <f t="shared" si="21"/>
        <v>5.8876274114218655E-2</v>
      </c>
      <c r="G52">
        <v>2018</v>
      </c>
      <c r="H52" s="4">
        <v>1.6406943675927474E-2</v>
      </c>
      <c r="I52" s="4">
        <v>6.4392428356345954E-2</v>
      </c>
      <c r="J52" s="4">
        <v>0.10309994724041642</v>
      </c>
      <c r="K52" s="4">
        <v>0.81610068072731012</v>
      </c>
    </row>
    <row r="53" spans="1:11" x14ac:dyDescent="0.25">
      <c r="A53">
        <v>2015</v>
      </c>
      <c r="B53" t="s">
        <v>50</v>
      </c>
      <c r="C53" s="11">
        <f t="shared" si="20"/>
        <v>9.9058029086800586E-2</v>
      </c>
      <c r="D53" s="11">
        <f t="shared" si="21"/>
        <v>0.82758122364255027</v>
      </c>
      <c r="G53">
        <v>2019</v>
      </c>
      <c r="H53" s="4">
        <v>1.5937106918238995E-2</v>
      </c>
      <c r="I53" s="4">
        <v>6.7899371069182396E-2</v>
      </c>
      <c r="J53" s="4">
        <v>9.4654088050314472E-2</v>
      </c>
      <c r="K53" s="4">
        <v>0.82150943396226428</v>
      </c>
    </row>
    <row r="54" spans="1:11" x14ac:dyDescent="0.25">
      <c r="A54">
        <v>2015</v>
      </c>
      <c r="B54" t="s">
        <v>51</v>
      </c>
      <c r="C54" s="11">
        <f t="shared" si="20"/>
        <v>1.3689451765045916E-2</v>
      </c>
      <c r="D54" s="11">
        <f t="shared" si="21"/>
        <v>5.9671295505603218E-2</v>
      </c>
      <c r="G54">
        <v>2020</v>
      </c>
      <c r="H54" s="4">
        <v>1.5066691715198196E-2</v>
      </c>
      <c r="I54" s="4">
        <v>7.0862295697914704E-2</v>
      </c>
      <c r="J54" s="4">
        <v>8.3374037197069317E-2</v>
      </c>
      <c r="K54" s="4">
        <v>0.83069697538981779</v>
      </c>
    </row>
    <row r="55" spans="1:11" x14ac:dyDescent="0.25">
      <c r="A55">
        <v>2016</v>
      </c>
      <c r="B55" t="s">
        <v>50</v>
      </c>
      <c r="C55" s="11">
        <f t="shared" si="20"/>
        <v>9.4733121244255925E-2</v>
      </c>
      <c r="D55" s="11">
        <f t="shared" si="21"/>
        <v>0.83090478247777644</v>
      </c>
      <c r="G55">
        <v>2021</v>
      </c>
      <c r="H55" s="4">
        <v>1.8436414690016997E-2</v>
      </c>
      <c r="I55" s="4">
        <v>7.38811300770955E-2</v>
      </c>
      <c r="J55" s="4">
        <v>9.0063794674745679E-2</v>
      </c>
      <c r="K55" s="4">
        <v>0.81761866055814181</v>
      </c>
    </row>
    <row r="56" spans="1:11" x14ac:dyDescent="0.25">
      <c r="A56">
        <v>2016</v>
      </c>
      <c r="B56" t="s">
        <v>51</v>
      </c>
      <c r="C56" s="11">
        <f t="shared" si="20"/>
        <v>1.3916709215401333E-2</v>
      </c>
      <c r="D56" s="11">
        <f t="shared" si="21"/>
        <v>6.0445387062566275E-2</v>
      </c>
      <c r="G56">
        <v>2022</v>
      </c>
      <c r="H56" s="4">
        <v>2.1544183315186143E-2</v>
      </c>
      <c r="I56" s="4">
        <v>7.6365015476088524E-2</v>
      </c>
      <c r="J56" s="4">
        <v>9.6649090397484677E-2</v>
      </c>
      <c r="K56" s="4">
        <v>0.80544171081124061</v>
      </c>
    </row>
    <row r="57" spans="1:11" x14ac:dyDescent="0.25">
      <c r="A57">
        <v>2017</v>
      </c>
      <c r="B57" t="s">
        <v>50</v>
      </c>
      <c r="C57" s="11">
        <f t="shared" si="20"/>
        <v>9.2233646330588046E-2</v>
      </c>
      <c r="D57" s="11">
        <f t="shared" si="21"/>
        <v>0.83006347374495093</v>
      </c>
      <c r="G57">
        <v>2023</v>
      </c>
      <c r="H57" s="4">
        <v>3.8305586014110035E-2</v>
      </c>
      <c r="I57" s="4">
        <v>8.824304096686289E-2</v>
      </c>
      <c r="J57" s="4">
        <v>6.0420151135658094E-2</v>
      </c>
      <c r="K57" s="4">
        <v>0.81303122188336907</v>
      </c>
    </row>
    <row r="58" spans="1:11" x14ac:dyDescent="0.25">
      <c r="A58">
        <v>2017</v>
      </c>
      <c r="B58" t="s">
        <v>51</v>
      </c>
      <c r="C58" s="11">
        <f t="shared" si="20"/>
        <v>1.5278287782615538E-2</v>
      </c>
      <c r="D58" s="11">
        <f t="shared" si="21"/>
        <v>6.242459214184546E-2</v>
      </c>
      <c r="G58">
        <v>2024</v>
      </c>
      <c r="H58" s="4">
        <v>3.9669393732579619E-2</v>
      </c>
      <c r="I58" s="4">
        <v>0.11361020607884517</v>
      </c>
      <c r="J58" s="4">
        <v>6.2571311763759602E-2</v>
      </c>
      <c r="K58" s="4">
        <v>0.78414908842481557</v>
      </c>
    </row>
    <row r="59" spans="1:11" x14ac:dyDescent="0.25">
      <c r="A59">
        <v>2018</v>
      </c>
      <c r="B59" t="s">
        <v>50</v>
      </c>
      <c r="C59" s="11">
        <f t="shared" si="20"/>
        <v>0.10309994724041642</v>
      </c>
      <c r="D59" s="11">
        <f t="shared" si="21"/>
        <v>0.81610068072731012</v>
      </c>
      <c r="G59">
        <v>2025</v>
      </c>
      <c r="H59" s="4">
        <v>3.9432939694690236E-2</v>
      </c>
      <c r="I59" s="4">
        <v>0.13770159667794499</v>
      </c>
      <c r="J59" s="4">
        <v>6.2198348178222743E-2</v>
      </c>
      <c r="K59" s="4">
        <v>0.76066711544914201</v>
      </c>
    </row>
    <row r="60" spans="1:11" x14ac:dyDescent="0.25">
      <c r="A60">
        <v>2018</v>
      </c>
      <c r="B60" t="s">
        <v>51</v>
      </c>
      <c r="C60" s="11">
        <f t="shared" si="20"/>
        <v>1.6406943675927474E-2</v>
      </c>
      <c r="D60" s="11">
        <f t="shared" si="21"/>
        <v>6.4392428356345954E-2</v>
      </c>
      <c r="G60">
        <v>2026</v>
      </c>
      <c r="H60" s="4">
        <v>3.9196964278793878E-2</v>
      </c>
      <c r="I60" s="4">
        <v>0.15923985571609167</v>
      </c>
      <c r="J60" s="4">
        <v>6.1826139532530543E-2</v>
      </c>
      <c r="K60" s="4">
        <v>0.73973704047258393</v>
      </c>
    </row>
    <row r="61" spans="1:11" x14ac:dyDescent="0.25">
      <c r="A61">
        <v>2019</v>
      </c>
      <c r="B61" t="s">
        <v>50</v>
      </c>
      <c r="C61" s="11">
        <f t="shared" si="20"/>
        <v>9.4654088050314472E-2</v>
      </c>
      <c r="D61" s="11">
        <f t="shared" si="21"/>
        <v>0.82150943396226428</v>
      </c>
      <c r="G61">
        <v>2027</v>
      </c>
      <c r="H61" s="4">
        <v>3.8961454793001345E-2</v>
      </c>
      <c r="I61" s="4">
        <v>0.17851056434669565</v>
      </c>
      <c r="J61" s="4">
        <v>6.1454665807517586E-2</v>
      </c>
      <c r="K61" s="4">
        <v>0.72107331505278538</v>
      </c>
    </row>
    <row r="62" spans="1:11" x14ac:dyDescent="0.25">
      <c r="A62">
        <v>2019</v>
      </c>
      <c r="B62" t="s">
        <v>51</v>
      </c>
      <c r="C62" s="11">
        <f t="shared" si="20"/>
        <v>1.5937106918238995E-2</v>
      </c>
      <c r="D62" s="11">
        <f t="shared" si="21"/>
        <v>6.7899371069182396E-2</v>
      </c>
      <c r="G62">
        <v>2028</v>
      </c>
      <c r="H62" s="4">
        <v>3.8726398990234619E-2</v>
      </c>
      <c r="I62" s="4">
        <v>0.19576607021594483</v>
      </c>
      <c r="J62" s="4">
        <v>6.1083907685627804E-2</v>
      </c>
      <c r="K62" s="4">
        <v>0.70442362310819273</v>
      </c>
    </row>
    <row r="63" spans="1:11" x14ac:dyDescent="0.25">
      <c r="A63">
        <v>2020</v>
      </c>
      <c r="B63" t="s">
        <v>50</v>
      </c>
      <c r="C63" s="11">
        <f t="shared" si="20"/>
        <v>8.3374037197069317E-2</v>
      </c>
      <c r="D63" s="11">
        <f t="shared" si="21"/>
        <v>0.83069697538981779</v>
      </c>
      <c r="G63">
        <v>2029</v>
      </c>
      <c r="H63" s="4">
        <v>3.8491785048910682E-2</v>
      </c>
      <c r="I63" s="4">
        <v>0.21122949570032235</v>
      </c>
      <c r="J63" s="4">
        <v>6.0713846520446736E-2</v>
      </c>
      <c r="K63" s="4">
        <v>0.6895648727303203</v>
      </c>
    </row>
    <row r="64" spans="1:11" x14ac:dyDescent="0.25">
      <c r="A64">
        <v>2020</v>
      </c>
      <c r="B64" t="s">
        <v>51</v>
      </c>
      <c r="C64" s="11">
        <f t="shared" si="20"/>
        <v>1.5066691715198196E-2</v>
      </c>
      <c r="D64" s="11">
        <f t="shared" si="21"/>
        <v>7.0862295697914704E-2</v>
      </c>
      <c r="G64">
        <v>2030</v>
      </c>
      <c r="H64" s="4">
        <v>3.8257601554621948E-2</v>
      </c>
      <c r="I64" s="4">
        <v>0.22509824657754737</v>
      </c>
      <c r="J64" s="4">
        <v>6.0344464307805754E-2</v>
      </c>
      <c r="K64" s="4">
        <v>0.67629968756002501</v>
      </c>
    </row>
    <row r="65" spans="1:7" x14ac:dyDescent="0.25">
      <c r="A65">
        <v>2021</v>
      </c>
      <c r="B65" t="s">
        <v>50</v>
      </c>
      <c r="C65" s="11">
        <f t="shared" si="20"/>
        <v>9.0063794674745679E-2</v>
      </c>
      <c r="D65" s="11">
        <f t="shared" si="21"/>
        <v>0.81761866055814181</v>
      </c>
      <c r="G65" s="8"/>
    </row>
    <row r="66" spans="1:7" x14ac:dyDescent="0.25">
      <c r="A66">
        <v>2021</v>
      </c>
      <c r="B66" t="s">
        <v>51</v>
      </c>
      <c r="C66" s="11">
        <f t="shared" si="20"/>
        <v>1.8436414690016997E-2</v>
      </c>
      <c r="D66" s="11">
        <f t="shared" si="21"/>
        <v>7.38811300770955E-2</v>
      </c>
    </row>
    <row r="67" spans="1:7" x14ac:dyDescent="0.25">
      <c r="A67">
        <v>2022</v>
      </c>
      <c r="B67" t="s">
        <v>50</v>
      </c>
      <c r="C67" s="11">
        <f t="shared" si="20"/>
        <v>9.6649090397484677E-2</v>
      </c>
      <c r="D67" s="11">
        <f t="shared" si="21"/>
        <v>0.80544171081124061</v>
      </c>
    </row>
    <row r="68" spans="1:7" x14ac:dyDescent="0.25">
      <c r="A68">
        <v>2022</v>
      </c>
      <c r="B68" t="s">
        <v>51</v>
      </c>
      <c r="C68" s="11">
        <f t="shared" si="20"/>
        <v>2.1544183315186143E-2</v>
      </c>
      <c r="D68" s="11">
        <f t="shared" si="21"/>
        <v>7.6365015476088524E-2</v>
      </c>
    </row>
    <row r="69" spans="1:7" x14ac:dyDescent="0.25">
      <c r="A69">
        <v>2023</v>
      </c>
      <c r="B69" t="s">
        <v>50</v>
      </c>
      <c r="C69" s="11">
        <f t="shared" si="20"/>
        <v>6.0420151135658094E-2</v>
      </c>
      <c r="D69" s="11">
        <f t="shared" si="21"/>
        <v>0.81303122188336907</v>
      </c>
    </row>
    <row r="70" spans="1:7" x14ac:dyDescent="0.25">
      <c r="A70">
        <v>2023</v>
      </c>
      <c r="B70" t="s">
        <v>51</v>
      </c>
      <c r="C70" s="11">
        <f t="shared" si="20"/>
        <v>3.8305586014110035E-2</v>
      </c>
      <c r="D70" s="11">
        <f t="shared" si="21"/>
        <v>8.824304096686289E-2</v>
      </c>
    </row>
    <row r="71" spans="1:7" x14ac:dyDescent="0.25">
      <c r="A71">
        <v>2024</v>
      </c>
      <c r="B71" t="s">
        <v>50</v>
      </c>
      <c r="C71" s="11">
        <f t="shared" si="20"/>
        <v>6.2571311763759602E-2</v>
      </c>
      <c r="D71" s="11">
        <f t="shared" si="21"/>
        <v>0.78414908842481557</v>
      </c>
    </row>
    <row r="72" spans="1:7" x14ac:dyDescent="0.25">
      <c r="A72">
        <v>2024</v>
      </c>
      <c r="B72" t="s">
        <v>51</v>
      </c>
      <c r="C72" s="11">
        <f t="shared" si="20"/>
        <v>3.9669393732579619E-2</v>
      </c>
      <c r="D72" s="11">
        <f t="shared" si="21"/>
        <v>0.11361020607884517</v>
      </c>
    </row>
    <row r="73" spans="1:7" x14ac:dyDescent="0.25">
      <c r="A73">
        <v>2025</v>
      </c>
      <c r="B73" t="s">
        <v>50</v>
      </c>
      <c r="C73" s="11">
        <f t="shared" si="20"/>
        <v>6.2198348178222743E-2</v>
      </c>
      <c r="D73" s="11">
        <f t="shared" si="21"/>
        <v>0.76066711544914201</v>
      </c>
    </row>
    <row r="74" spans="1:7" x14ac:dyDescent="0.25">
      <c r="A74">
        <v>2025</v>
      </c>
      <c r="B74" t="s">
        <v>51</v>
      </c>
      <c r="C74" s="11">
        <f t="shared" si="20"/>
        <v>3.9432939694690236E-2</v>
      </c>
      <c r="D74" s="11">
        <f t="shared" si="21"/>
        <v>0.13770159667794499</v>
      </c>
    </row>
    <row r="75" spans="1:7" x14ac:dyDescent="0.25">
      <c r="A75">
        <v>2026</v>
      </c>
      <c r="B75" t="s">
        <v>50</v>
      </c>
      <c r="C75" s="11">
        <f t="shared" si="20"/>
        <v>6.1826139532530543E-2</v>
      </c>
      <c r="D75" s="11">
        <f t="shared" si="21"/>
        <v>0.73973704047258393</v>
      </c>
    </row>
    <row r="76" spans="1:7" x14ac:dyDescent="0.25">
      <c r="A76">
        <v>2026</v>
      </c>
      <c r="B76" t="s">
        <v>51</v>
      </c>
      <c r="C76" s="11">
        <f t="shared" si="20"/>
        <v>3.9196964278793878E-2</v>
      </c>
      <c r="D76" s="11">
        <f t="shared" si="21"/>
        <v>0.15923985571609167</v>
      </c>
    </row>
    <row r="77" spans="1:7" x14ac:dyDescent="0.25">
      <c r="A77">
        <v>2027</v>
      </c>
      <c r="B77" t="s">
        <v>50</v>
      </c>
      <c r="C77" s="11">
        <f t="shared" si="20"/>
        <v>6.1454665807517586E-2</v>
      </c>
      <c r="D77" s="11">
        <f t="shared" si="21"/>
        <v>0.72107331505278538</v>
      </c>
    </row>
    <row r="78" spans="1:7" x14ac:dyDescent="0.25">
      <c r="A78">
        <v>2027</v>
      </c>
      <c r="B78" t="s">
        <v>51</v>
      </c>
      <c r="C78" s="11">
        <f t="shared" si="20"/>
        <v>3.8961454793001345E-2</v>
      </c>
      <c r="D78" s="11">
        <f t="shared" si="21"/>
        <v>0.17851056434669565</v>
      </c>
    </row>
    <row r="79" spans="1:7" x14ac:dyDescent="0.25">
      <c r="A79">
        <v>2028</v>
      </c>
      <c r="B79" t="s">
        <v>50</v>
      </c>
      <c r="C79" s="11">
        <f t="shared" si="20"/>
        <v>6.1083907685627804E-2</v>
      </c>
      <c r="D79" s="11">
        <f t="shared" si="21"/>
        <v>0.70442362310819273</v>
      </c>
    </row>
    <row r="80" spans="1:7" x14ac:dyDescent="0.25">
      <c r="A80">
        <v>2028</v>
      </c>
      <c r="B80" t="s">
        <v>51</v>
      </c>
      <c r="C80" s="11">
        <f t="shared" si="20"/>
        <v>3.8726398990234619E-2</v>
      </c>
      <c r="D80" s="11">
        <f t="shared" si="21"/>
        <v>0.19576607021594483</v>
      </c>
    </row>
    <row r="81" spans="1:7" x14ac:dyDescent="0.25">
      <c r="A81">
        <v>2029</v>
      </c>
      <c r="B81" t="s">
        <v>50</v>
      </c>
      <c r="C81" s="11">
        <f t="shared" si="20"/>
        <v>6.0713846520446736E-2</v>
      </c>
      <c r="D81" s="11">
        <f t="shared" si="21"/>
        <v>0.6895648727303203</v>
      </c>
    </row>
    <row r="82" spans="1:7" x14ac:dyDescent="0.25">
      <c r="A82">
        <v>2029</v>
      </c>
      <c r="B82" t="s">
        <v>51</v>
      </c>
      <c r="C82" s="11">
        <f t="shared" si="20"/>
        <v>3.8491785048910682E-2</v>
      </c>
      <c r="D82" s="11">
        <f t="shared" si="21"/>
        <v>0.21122949570032235</v>
      </c>
    </row>
    <row r="83" spans="1:7" x14ac:dyDescent="0.25">
      <c r="A83">
        <v>2030</v>
      </c>
      <c r="B83" t="s">
        <v>50</v>
      </c>
      <c r="C83" s="4">
        <f t="shared" si="20"/>
        <v>6.0344464307805754E-2</v>
      </c>
      <c r="D83" s="4">
        <f t="shared" si="21"/>
        <v>0.67629968756002501</v>
      </c>
    </row>
    <row r="84" spans="1:7" x14ac:dyDescent="0.25">
      <c r="A84">
        <v>2030</v>
      </c>
      <c r="B84" t="s">
        <v>51</v>
      </c>
      <c r="C84" s="4">
        <f t="shared" si="20"/>
        <v>3.8257601554621948E-2</v>
      </c>
      <c r="D84" s="4">
        <f t="shared" si="21"/>
        <v>0.22509824657754737</v>
      </c>
      <c r="G84" s="8"/>
    </row>
  </sheetData>
  <sortState xmlns:xlrd2="http://schemas.microsoft.com/office/spreadsheetml/2017/richdata2" ref="F46:I84">
    <sortCondition ref="G46:G84"/>
  </sortState>
  <mergeCells count="4">
    <mergeCell ref="D2:F2"/>
    <mergeCell ref="G2:H2"/>
    <mergeCell ref="I2:J2"/>
    <mergeCell ref="K2:L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5bd894-3ed4-452f-9059-443805aeec4d">
      <Terms xmlns="http://schemas.microsoft.com/office/infopath/2007/PartnerControls"/>
    </lcf76f155ced4ddcb4097134ff3c332f>
    <TaxCatchAll xmlns="90ca66e7-37d4-4596-8cd3-e860c1bd0a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69D3583C8CA4C9B47E4955851D681" ma:contentTypeVersion="16" ma:contentTypeDescription="Create a new document." ma:contentTypeScope="" ma:versionID="d1f422de1719e6a7879d2c2c9f546994">
  <xsd:schema xmlns:xsd="http://www.w3.org/2001/XMLSchema" xmlns:xs="http://www.w3.org/2001/XMLSchema" xmlns:p="http://schemas.microsoft.com/office/2006/metadata/properties" xmlns:ns2="ac58f95b-d7f0-4395-82b0-1a765e6366cc" xmlns:ns3="de5bd894-3ed4-452f-9059-443805aeec4d" xmlns:ns4="90ca66e7-37d4-4596-8cd3-e860c1bd0a08" targetNamespace="http://schemas.microsoft.com/office/2006/metadata/properties" ma:root="true" ma:fieldsID="7373fa8044542f0f77a76b512282bdd4" ns2:_="" ns3:_="" ns4:_="">
    <xsd:import namespace="ac58f95b-d7f0-4395-82b0-1a765e6366cc"/>
    <xsd:import namespace="de5bd894-3ed4-452f-9059-443805aeec4d"/>
    <xsd:import namespace="90ca66e7-37d4-4596-8cd3-e860c1bd0a08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8f95b-d7f0-4395-82b0-1a765e6366cc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bd894-3ed4-452f-9059-443805aee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4a98ed3-583d-42cb-a40b-83180a1d15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a66e7-37d4-4596-8cd3-e860c1bd0a0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d34baa8-5439-4f9b-b8c6-3e18f2215281}" ma:internalName="TaxCatchAll" ma:showField="CatchAllData" ma:web="90ca66e7-37d4-4596-8cd3-e860c1bd0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DFE87-759D-41B6-AE98-A98EF8C2674B}">
  <ds:schemaRefs>
    <ds:schemaRef ds:uri="http://schemas.microsoft.com/office/2006/metadata/properties"/>
    <ds:schemaRef ds:uri="http://schemas.microsoft.com/office/infopath/2007/PartnerControls"/>
    <ds:schemaRef ds:uri="de5bd894-3ed4-452f-9059-443805aeec4d"/>
    <ds:schemaRef ds:uri="90ca66e7-37d4-4596-8cd3-e860c1bd0a08"/>
  </ds:schemaRefs>
</ds:datastoreItem>
</file>

<file path=customXml/itemProps2.xml><?xml version="1.0" encoding="utf-8"?>
<ds:datastoreItem xmlns:ds="http://schemas.openxmlformats.org/officeDocument/2006/customXml" ds:itemID="{C46A5595-7D33-4CE6-8268-3840BED1D8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8f95b-d7f0-4395-82b0-1a765e6366cc"/>
    <ds:schemaRef ds:uri="de5bd894-3ed4-452f-9059-443805aeec4d"/>
    <ds:schemaRef ds:uri="90ca66e7-37d4-4596-8cd3-e860c1bd0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4517C6-EA41-476F-B439-B0A1D89AD0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lower wht retention</vt:lpstr>
      <vt:lpstr>retentionXhs (2)</vt:lpstr>
      <vt:lpstr>baseline</vt:lpstr>
      <vt:lpstr>retention</vt:lpstr>
      <vt:lpstr>college grad</vt:lpstr>
      <vt:lpstr>hs grad</vt:lpstr>
      <vt:lpstr>retentionXcollege</vt:lpstr>
      <vt:lpstr>retentionXhs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Forman</dc:creator>
  <cp:lastModifiedBy>Benjamin Forman</cp:lastModifiedBy>
  <dcterms:created xsi:type="dcterms:W3CDTF">2023-06-06T14:07:49Z</dcterms:created>
  <dcterms:modified xsi:type="dcterms:W3CDTF">2024-02-02T14:51:03Z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0x010100CC469D3583C8CA4C9B47E4955851D681</vt:lpwstr>
  </property>
  <property fmtid="{D5CDD505-2E9C-101B-9397-08002B2CF9AE}" pid="3" name="MediaServiceImageTags">
    <vt:lpwstr/>
  </property>
</Properties>
</file>